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13"/>
  </bookViews>
  <sheets>
    <sheet name="提前下达" sheetId="1" r:id="rId1"/>
    <sheet name="中心卫生" sheetId="2" r:id="rId2"/>
    <sheet name="附件3" sheetId="3" r:id="rId3"/>
    <sheet name="附件3-1县级综合医院升级建设项目" sheetId="4" r:id="rId4"/>
    <sheet name="附件3-2县级妇幼保健院 " sheetId="5" r:id="rId5"/>
    <sheet name="附件4-1-1住院医师规范化培训结算表" sheetId="6" r:id="rId6"/>
    <sheet name="附件4-2全科医生培训测算表" sheetId="7" r:id="rId7"/>
    <sheet name="附件4-2-1全科医生培训项目结算表" sheetId="8" r:id="rId8"/>
    <sheet name="附件4-3订单定向 " sheetId="9" r:id="rId9"/>
    <sheet name="附件4-4 家庭医生" sheetId="10" r:id="rId10"/>
    <sheet name="附件4-5百名首席专家下基层" sheetId="11" r:id="rId11"/>
    <sheet name="附件4-6高校毕业生下基层" sheetId="12" r:id="rId12"/>
    <sheet name="附件4-7 专科特岗" sheetId="13" r:id="rId13"/>
    <sheet name="Sheet1" sheetId="14" r:id="rId14"/>
    <sheet name="MX" sheetId="15" r:id="rId15"/>
    <sheet name="总表" sheetId="16" r:id="rId16"/>
    <sheet name="2市县资金分配测算表" sheetId="17" r:id="rId17"/>
    <sheet name="2020年" sheetId="18" r:id="rId18"/>
    <sheet name="附表9" sheetId="19" r:id="rId19"/>
    <sheet name="附表9-1 原参加改革" sheetId="20" r:id="rId20"/>
    <sheet name="附件9-2新参加改革" sheetId="21" r:id="rId21"/>
    <sheet name="Sheet1 (2)" sheetId="22" r:id="rId22"/>
    <sheet name="汇总表" sheetId="23" r:id="rId23"/>
    <sheet name="公共卫生管理" sheetId="24" r:id="rId24"/>
    <sheet name="卫生总费用核算" sheetId="25" r:id="rId25"/>
    <sheet name="组团式帮扶" sheetId="26" r:id="rId26"/>
    <sheet name="卫生应急" sheetId="27" r:id="rId27"/>
    <sheet name="卫生健康科研-科研课题补助" sheetId="28" r:id="rId28"/>
    <sheet name="卫生健康科研-适宜技术推广" sheetId="29" r:id="rId29"/>
    <sheet name="计生免费技术服务" sheetId="30" r:id="rId30"/>
    <sheet name="计生免费技术服务测算表" sheetId="31" r:id="rId31"/>
    <sheet name="卫生健康监督实训基地建设" sheetId="32" r:id="rId32"/>
    <sheet name="MX (2)" sheetId="33" r:id="rId33"/>
    <sheet name="Sheet1 (3)" sheetId="34" r:id="rId34"/>
    <sheet name="Sheet1 (4)" sheetId="35" r:id="rId35"/>
    <sheet name="Sheet1 (5)" sheetId="36" r:id="rId36"/>
    <sheet name="Sheet1 (6)" sheetId="37" r:id="rId37"/>
    <sheet name="Sheet1 (7)" sheetId="38" r:id="rId38"/>
    <sheet name="Sheet1 (8)" sheetId="39" r:id="rId39"/>
    <sheet name="Sheet1 (9)" sheetId="40" r:id="rId40"/>
    <sheet name="Sheet1 (10)" sheetId="41" r:id="rId41"/>
    <sheet name="附21" sheetId="42" r:id="rId42"/>
    <sheet name="附件22" sheetId="43" r:id="rId43"/>
    <sheet name="附件23" sheetId="44" r:id="rId44"/>
  </sheets>
  <externalReferences>
    <externalReference r:id="rId47"/>
    <externalReference r:id="rId48"/>
  </externalReferences>
  <definedNames>
    <definedName name="_xlnm.Print_Area" localSheetId="1">'中心卫生'!$A$1:$J$64</definedName>
    <definedName name="_xlnm.Print_Titles" localSheetId="1">'中心卫生'!$4:$4</definedName>
    <definedName name="_xlnm.Print_Titles" localSheetId="2">'附件3'!$4:$4</definedName>
    <definedName name="_xlnm.Print_Area" localSheetId="2">'附件3'!$A$1:$G$55</definedName>
    <definedName name="_xlnm.Print_Titles" localSheetId="3">'附件3-1县级综合医院升级建设项目'!$4:4</definedName>
    <definedName name="_xlnm.Print_Area" localSheetId="3">'附件3-1县级综合医院升级建设项目'!$A$1:$J$91</definedName>
    <definedName name="_xlnm.Print_Titles" localSheetId="4">'附件3-2县级妇幼保健院 '!$4:4</definedName>
    <definedName name="_xlnm.Print_Area" localSheetId="4">'附件3-2县级妇幼保健院 '!$A$1:$J$83</definedName>
    <definedName name="quan">#REF!</definedName>
    <definedName name="X">'[1]投入'!#REF!</definedName>
    <definedName name="表8类级科目">'[1]投入'!#REF!</definedName>
    <definedName name="重点投入">'[1]投入'!#REF!</definedName>
    <definedName name="_xlnm.Print_Titles" localSheetId="5">'附件4-1-1住院医师规范化培训结算表'!$4:$6</definedName>
    <definedName name="_xlnm.Print_Area" localSheetId="6">'附件4-2全科医生培训测算表'!$A:$N</definedName>
    <definedName name="quan" localSheetId="9">#REF!</definedName>
    <definedName name="_xlnm.Print_Titles" localSheetId="10">'附件4-5百名首席专家下基层'!$4:$4</definedName>
    <definedName name="_xlnm.Print_Titles" localSheetId="11">'附件4-6高校毕业生下基层'!$4:$4</definedName>
    <definedName name="quan" localSheetId="12">#REF!</definedName>
    <definedName name="_xlnm.Print_Titles" localSheetId="12">'附件4-7 专科特岗'!$4:$4</definedName>
    <definedName name="_xlnm.Print_Area" localSheetId="12">'附件4-7 专科特岗'!$A:$I</definedName>
    <definedName name="_xlnm.Print_Titles" localSheetId="14">'MX'!$4:$6</definedName>
    <definedName name="_xlnm.Print_Titles" localSheetId="15">'总表'!$4:$4</definedName>
    <definedName name="_xlnm.Print_Area" localSheetId="15">'总表'!$A$1:$T$86</definedName>
    <definedName name="_xlnm.Print_Titles" localSheetId="16">'2市县资金分配测算表'!$4:$6</definedName>
    <definedName name="_xlnm.Print_Area" localSheetId="16">'2市县资金分配测算表'!$A$1:$AK$66</definedName>
    <definedName name="_xlnm.Print_Titles" localSheetId="17">'2020年'!$4:$6</definedName>
    <definedName name="_xlnm.Print_Titles" localSheetId="18">'附表9'!$4:$4</definedName>
    <definedName name="_xlnm.Print_Area" localSheetId="18">'附表9'!$A:$E</definedName>
    <definedName name="_xlnm.Print_Titles" localSheetId="19">'附表9-1 原参加改革'!$4:$5</definedName>
    <definedName name="_xlnm.Print_Area" localSheetId="19">'附表9-1 原参加改革'!$A$1:$L$239</definedName>
    <definedName name="_xlnm.Print_Area" localSheetId="20">'附件9-2新参加改革'!$A$1:$K$427</definedName>
    <definedName name="_xlnm.Print_Titles" localSheetId="20">'附件9-2新参加改革'!$4:$5</definedName>
    <definedName name="_xlnm.Print_Area" localSheetId="21">'Sheet1 (2)'!$B$1:$E$10</definedName>
    <definedName name="_xlnm.Print_Titles" localSheetId="22">'汇总表'!$4:$4</definedName>
    <definedName name="_xlnm.Print_Area" localSheetId="23">'公共卫生管理'!$A:$D</definedName>
    <definedName name="_xlnm.Print_Titles" localSheetId="23">'公共卫生管理'!$4:$4</definedName>
    <definedName name="_xlnm.Print_Area" localSheetId="24">'卫生总费用核算'!$A$1:$C$32</definedName>
    <definedName name="_xlnm.Print_Titles" localSheetId="24">'卫生总费用核算'!$4:$4</definedName>
    <definedName name="_xlnm.Print_Titles" localSheetId="25">'组团式帮扶'!$4:$4</definedName>
    <definedName name="_xlnm.Print_Titles" localSheetId="27">'卫生健康科研-科研课题补助'!$4:$5</definedName>
    <definedName name="_xlnm.Print_Titles" localSheetId="28">'卫生健康科研-适宜技术推广'!$4:$5</definedName>
    <definedName name="_xlnm.Print_Area" localSheetId="29">'计生免费技术服务'!$A$1:$F$140</definedName>
    <definedName name="_xlnm.Print_Titles" localSheetId="29">'计生免费技术服务'!$4:$5</definedName>
    <definedName name="_xlnm.Print_Area" localSheetId="30">'计生免费技术服务测算表'!$A$1:$C$137</definedName>
    <definedName name="_xlnm.Print_Titles" localSheetId="30">'计生免费技术服务测算表'!$4:$4</definedName>
    <definedName name="_xlnm.Print_Titles" localSheetId="32">'MX (2)'!$4:$4</definedName>
    <definedName name="_xlnm.Print_Area" localSheetId="35">'Sheet1 (5)'!$A$1:$J$23</definedName>
    <definedName name="_xlnm.Print_Area" localSheetId="36">'Sheet1 (6)'!$A$1:$J$28</definedName>
    <definedName name="_xlnm._FilterDatabase" localSheetId="5" hidden="1">'附件4-1-1住院医师规范化培训结算表'!$A$6:$N$56</definedName>
    <definedName name="_xlnm._FilterDatabase" localSheetId="12" hidden="1">'附件4-7 专科特岗'!$A$4:$H$74</definedName>
    <definedName name="_xlnm._FilterDatabase" localSheetId="19" hidden="1">'附表9-1 原参加改革'!$A$5:$L$239</definedName>
    <definedName name="_xlnm._FilterDatabase" localSheetId="20" hidden="1">'附件9-2新参加改革'!$A$5:$I$427</definedName>
    <definedName name="_xlnm._FilterDatabase" localSheetId="23" hidden="1">'公共卫生管理'!$A$4:$D$71</definedName>
    <definedName name="_xlnm._FilterDatabase" localSheetId="25" hidden="1">'组团式帮扶'!$A$4:$D$97</definedName>
    <definedName name="_xlnm._FilterDatabase" localSheetId="28" hidden="1">'卫生健康科研-适宜技术推广'!$A$5:$D$41</definedName>
  </definedNames>
  <calcPr fullCalcOnLoad="1"/>
</workbook>
</file>

<file path=xl/comments13.xml><?xml version="1.0" encoding="utf-8"?>
<comments xmlns="http://schemas.openxmlformats.org/spreadsheetml/2006/main">
  <authors>
    <author>jhy</author>
  </authors>
  <commentList>
    <comment ref="H9" authorId="0">
      <text>
        <r>
          <rPr>
            <sz val="9"/>
            <rFont val="宋体"/>
            <family val="0"/>
          </rPr>
          <t>jhy:
微调1个</t>
        </r>
      </text>
    </comment>
    <comment ref="H53" authorId="0">
      <text>
        <r>
          <rPr>
            <sz val="9"/>
            <rFont val="宋体"/>
            <family val="0"/>
          </rPr>
          <t>jhy:
微调1个</t>
        </r>
      </text>
    </comment>
    <comment ref="H60" authorId="0">
      <text>
        <r>
          <rPr>
            <sz val="9"/>
            <rFont val="宋体"/>
            <family val="0"/>
          </rPr>
          <t>jhy:
微调1个</t>
        </r>
      </text>
    </comment>
    <comment ref="H66" authorId="0">
      <text>
        <r>
          <rPr>
            <sz val="9"/>
            <rFont val="宋体"/>
            <family val="0"/>
          </rPr>
          <t>jhy:
微调减1个</t>
        </r>
      </text>
    </comment>
  </commentList>
</comments>
</file>

<file path=xl/comments17.xml><?xml version="1.0" encoding="utf-8"?>
<comments xmlns="http://schemas.openxmlformats.org/spreadsheetml/2006/main">
  <authors>
    <author>李杰</author>
  </authors>
  <commentList>
    <comment ref="Y9" authorId="0">
      <text>
        <r>
          <rPr>
            <sz val="9"/>
            <rFont val="宋体"/>
            <family val="0"/>
          </rPr>
          <t xml:space="preserve">
147884</t>
        </r>
      </text>
    </comment>
    <comment ref="W10" authorId="0">
      <text>
        <r>
          <rPr>
            <b/>
            <sz val="9"/>
            <rFont val="宋体"/>
            <family val="0"/>
          </rPr>
          <t>12076</t>
        </r>
      </text>
    </comment>
    <comment ref="Y10" authorId="0">
      <text>
        <r>
          <rPr>
            <sz val="9"/>
            <rFont val="宋体"/>
            <family val="0"/>
          </rPr>
          <t xml:space="preserve">154004
</t>
        </r>
      </text>
    </comment>
    <comment ref="Y11" authorId="0">
      <text>
        <r>
          <rPr>
            <b/>
            <sz val="9"/>
            <rFont val="宋体"/>
            <family val="0"/>
          </rPr>
          <t>13879</t>
        </r>
        <r>
          <rPr>
            <sz val="9"/>
            <rFont val="宋体"/>
            <family val="0"/>
          </rPr>
          <t xml:space="preserve">
</t>
        </r>
      </text>
    </comment>
    <comment ref="Y13" authorId="0">
      <text>
        <r>
          <rPr>
            <b/>
            <sz val="9"/>
            <rFont val="宋体"/>
            <family val="0"/>
          </rPr>
          <t>43923</t>
        </r>
        <r>
          <rPr>
            <sz val="9"/>
            <rFont val="宋体"/>
            <family val="0"/>
          </rPr>
          <t xml:space="preserve">
</t>
        </r>
      </text>
    </comment>
    <comment ref="Y19" authorId="0">
      <text>
        <r>
          <rPr>
            <b/>
            <sz val="9"/>
            <rFont val="宋体"/>
            <family val="0"/>
          </rPr>
          <t>44331</t>
        </r>
        <r>
          <rPr>
            <sz val="9"/>
            <rFont val="宋体"/>
            <family val="0"/>
          </rPr>
          <t xml:space="preserve">
</t>
        </r>
      </text>
    </comment>
    <comment ref="Y20" authorId="0">
      <text>
        <r>
          <rPr>
            <b/>
            <sz val="9"/>
            <rFont val="宋体"/>
            <family val="0"/>
          </rPr>
          <t>24924</t>
        </r>
        <r>
          <rPr>
            <sz val="9"/>
            <rFont val="宋体"/>
            <family val="0"/>
          </rPr>
          <t xml:space="preserve">
</t>
        </r>
      </text>
    </comment>
    <comment ref="X21" authorId="0">
      <text>
        <r>
          <rPr>
            <b/>
            <sz val="9"/>
            <rFont val="宋体"/>
            <family val="0"/>
          </rPr>
          <t>开平、恩平</t>
        </r>
      </text>
    </comment>
    <comment ref="Y21" authorId="0">
      <text>
        <r>
          <rPr>
            <b/>
            <sz val="9"/>
            <rFont val="宋体"/>
            <family val="0"/>
          </rPr>
          <t>台山14122
开平9768
恩平6985
其他26783</t>
        </r>
        <r>
          <rPr>
            <sz val="9"/>
            <rFont val="宋体"/>
            <family val="0"/>
          </rPr>
          <t xml:space="preserve">
总计57658</t>
        </r>
      </text>
    </comment>
    <comment ref="X22" authorId="0">
      <text>
        <r>
          <rPr>
            <b/>
            <sz val="9"/>
            <rFont val="宋体"/>
            <family val="0"/>
          </rPr>
          <t>江城、阳西</t>
        </r>
      </text>
    </comment>
    <comment ref="Y31" authorId="0">
      <text>
        <r>
          <rPr>
            <b/>
            <sz val="9"/>
            <rFont val="宋体"/>
            <family val="0"/>
          </rPr>
          <t>19625</t>
        </r>
      </text>
    </comment>
  </commentList>
</comments>
</file>

<file path=xl/sharedStrings.xml><?xml version="1.0" encoding="utf-8"?>
<sst xmlns="http://schemas.openxmlformats.org/spreadsheetml/2006/main" count="8447" uniqueCount="2467">
  <si>
    <t>附件1</t>
  </si>
  <si>
    <t>提前下达2020年省级医疗卫生健康事业发展专项提前下达2020年省级医疗卫生健康事业发展专项资金（第一批）汇总表</t>
  </si>
  <si>
    <t>单位：元</t>
  </si>
  <si>
    <t>地区</t>
  </si>
  <si>
    <t>地区编码</t>
  </si>
  <si>
    <t>二级项目名称</t>
  </si>
  <si>
    <t>功能分类科目</t>
  </si>
  <si>
    <t>金额</t>
  </si>
  <si>
    <t>备注</t>
  </si>
  <si>
    <t>合计</t>
  </si>
  <si>
    <t/>
  </si>
  <si>
    <t>3,688,137,800.00</t>
  </si>
  <si>
    <t>一、各市合计</t>
  </si>
  <si>
    <t>1,902,876,200.00</t>
  </si>
  <si>
    <t xml:space="preserve">    广州市小计</t>
  </si>
  <si>
    <t>601</t>
  </si>
  <si>
    <t xml:space="preserve"> </t>
  </si>
  <si>
    <t>40,675,500.00</t>
  </si>
  <si>
    <t xml:space="preserve">        广州市本级</t>
  </si>
  <si>
    <t>601001</t>
  </si>
  <si>
    <t>食品安全标准与监测评估专项</t>
  </si>
  <si>
    <t>2109901 其他卫生健康支出</t>
  </si>
  <si>
    <t>160,000.00</t>
  </si>
  <si>
    <t>住院医师规范化培训</t>
  </si>
  <si>
    <t>31,225,000.00</t>
  </si>
  <si>
    <t>家庭医生签约团队骨干培训</t>
  </si>
  <si>
    <t>1,020,000.00</t>
  </si>
  <si>
    <t>公共卫生事务管理</t>
  </si>
  <si>
    <t>2100199 其他卫生健康管理事务支出</t>
  </si>
  <si>
    <t>750,000.00</t>
  </si>
  <si>
    <t>疫病防控</t>
  </si>
  <si>
    <t>2100499 其他公共卫生支出</t>
  </si>
  <si>
    <t>7,520,500.00</t>
  </si>
  <si>
    <t xml:space="preserve">    深圳市小计</t>
  </si>
  <si>
    <t>602</t>
  </si>
  <si>
    <t>37,325,500.00</t>
  </si>
  <si>
    <t xml:space="preserve">        深圳市本级</t>
  </si>
  <si>
    <t>602001</t>
  </si>
  <si>
    <t>490,000.00</t>
  </si>
  <si>
    <t>32,195,000.00</t>
  </si>
  <si>
    <t>860,000.00</t>
  </si>
  <si>
    <t>2,760,500.00</t>
  </si>
  <si>
    <t xml:space="preserve">    珠海市小计</t>
  </si>
  <si>
    <t>603</t>
  </si>
  <si>
    <t>11,745,500.00</t>
  </si>
  <si>
    <t xml:space="preserve">        珠海市本级</t>
  </si>
  <si>
    <t>603001</t>
  </si>
  <si>
    <t>260,000.00</t>
  </si>
  <si>
    <t>8,925,000.00</t>
  </si>
  <si>
    <t>全科医生规范化培训</t>
  </si>
  <si>
    <t>770,000.00</t>
  </si>
  <si>
    <t>20,000.00</t>
  </si>
  <si>
    <t>1,770,500.00</t>
  </si>
  <si>
    <t xml:space="preserve">    汕头市（不含省直管县）小计</t>
  </si>
  <si>
    <t>604</t>
  </si>
  <si>
    <t>43,969,500.00</t>
  </si>
  <si>
    <t xml:space="preserve">        汕头市本级</t>
  </si>
  <si>
    <t>604001</t>
  </si>
  <si>
    <t>基层医疗卫生机构实施国家基本药物制度和综合改革以奖代补</t>
  </si>
  <si>
    <t>2100399 其他基层医疗卫生机构支出</t>
  </si>
  <si>
    <t>5,790,000.00</t>
  </si>
  <si>
    <t>公立医院取消药品加成财政补偿</t>
  </si>
  <si>
    <t>2100299 其他公立医院支出</t>
  </si>
  <si>
    <t>15,984,200.00</t>
  </si>
  <si>
    <t>90,000.00</t>
  </si>
  <si>
    <t>县镇医联体建设</t>
  </si>
  <si>
    <t>5,000,000.00</t>
  </si>
  <si>
    <t>9,057,200.00</t>
  </si>
  <si>
    <t>高校毕业生下基层“千人计划”</t>
  </si>
  <si>
    <t>320,000.00</t>
  </si>
  <si>
    <t>1,110,000.00</t>
  </si>
  <si>
    <t>668,000.00</t>
  </si>
  <si>
    <t>4,752,900.00</t>
  </si>
  <si>
    <t>出生缺陷综合防控</t>
  </si>
  <si>
    <t>1,197,200.00</t>
  </si>
  <si>
    <t xml:space="preserve">    佛山市（不含省直管县）小计</t>
  </si>
  <si>
    <t>605</t>
  </si>
  <si>
    <t>10,815,800.00</t>
  </si>
  <si>
    <t xml:space="preserve">        佛山市本级</t>
  </si>
  <si>
    <t>605001</t>
  </si>
  <si>
    <t>350,000.00</t>
  </si>
  <si>
    <t>7,395,000.00</t>
  </si>
  <si>
    <t>340,000.00</t>
  </si>
  <si>
    <t>220,000.00</t>
  </si>
  <si>
    <t>2,510,800.00</t>
  </si>
  <si>
    <t xml:space="preserve">    韶关市（不含省直管县）小计</t>
  </si>
  <si>
    <t>606</t>
  </si>
  <si>
    <t>167,929,300.00</t>
  </si>
  <si>
    <t xml:space="preserve">        韶关市本级</t>
  </si>
  <si>
    <t>606001</t>
  </si>
  <si>
    <t>3,130,000.00</t>
  </si>
  <si>
    <t>11,382,800.00</t>
  </si>
  <si>
    <t>100,000.00</t>
  </si>
  <si>
    <t>5,796,300.00</t>
  </si>
  <si>
    <t>百名首席专家下基层</t>
  </si>
  <si>
    <t>450,000.00</t>
  </si>
  <si>
    <t>1,500,000.00</t>
  </si>
  <si>
    <t>订单定向培养农村卫生人才</t>
  </si>
  <si>
    <t>14,013,300.00</t>
  </si>
  <si>
    <t>县级医院专科特设岗位补助</t>
  </si>
  <si>
    <t>1,300,000.00</t>
  </si>
  <si>
    <t>420,000.00</t>
  </si>
  <si>
    <t>中心卫生院升级建设</t>
  </si>
  <si>
    <t>2100302 乡镇卫生院</t>
  </si>
  <si>
    <t>15,260,000.00</t>
  </si>
  <si>
    <t>29,607,500.00</t>
  </si>
  <si>
    <t>县级妇幼保健院升级建设</t>
  </si>
  <si>
    <t>27,720,000.00</t>
  </si>
  <si>
    <t>县级综合医院升级建设</t>
  </si>
  <si>
    <t>35,680,000.00</t>
  </si>
  <si>
    <t>9,198,600.00</t>
  </si>
  <si>
    <t>7,370,800.00</t>
  </si>
  <si>
    <t xml:space="preserve">    河源市（不含省直管县）小计</t>
  </si>
  <si>
    <t>607</t>
  </si>
  <si>
    <t>124,536,600.00</t>
  </si>
  <si>
    <t xml:space="preserve">        河源市本级</t>
  </si>
  <si>
    <t>607001</t>
  </si>
  <si>
    <t>2,380,000.00</t>
  </si>
  <si>
    <t>5,020,300.00</t>
  </si>
  <si>
    <t>240,000.00</t>
  </si>
  <si>
    <t>1,600,000.00</t>
  </si>
  <si>
    <t>210,000.00</t>
  </si>
  <si>
    <t>300,000.00</t>
  </si>
  <si>
    <t>5,674,000.00</t>
  </si>
  <si>
    <t>粤东粤西粤北市级医疗服务能力提升计划</t>
  </si>
  <si>
    <t>2100201 综合医院</t>
  </si>
  <si>
    <t>20,000,000.00</t>
  </si>
  <si>
    <t>1,264,500.00</t>
  </si>
  <si>
    <t>30,720,000.00</t>
  </si>
  <si>
    <t>34,960,000.00</t>
  </si>
  <si>
    <t>1,612,500.00</t>
  </si>
  <si>
    <t>295,300.00</t>
  </si>
  <si>
    <t xml:space="preserve">    梅州市（不含省直管县）小计</t>
  </si>
  <si>
    <t>608</t>
  </si>
  <si>
    <t>191,988,500.00</t>
  </si>
  <si>
    <t xml:space="preserve">        梅州市本级</t>
  </si>
  <si>
    <t>608001</t>
  </si>
  <si>
    <t>2,400,000.00</t>
  </si>
  <si>
    <t>14,888,700.00</t>
  </si>
  <si>
    <t>80,000.00</t>
  </si>
  <si>
    <t>7,263,300.00</t>
  </si>
  <si>
    <t>280,000.00</t>
  </si>
  <si>
    <t>2,895,000.00</t>
  </si>
  <si>
    <t>2,250,000.00</t>
  </si>
  <si>
    <t>13,958,900.00</t>
  </si>
  <si>
    <t>16,828,000.00</t>
  </si>
  <si>
    <t>21,096,500.00</t>
  </si>
  <si>
    <t>37,580,000.00</t>
  </si>
  <si>
    <t>60,550,000.00</t>
  </si>
  <si>
    <t>1,506,100.00</t>
  </si>
  <si>
    <t>5,112,000.00</t>
  </si>
  <si>
    <t xml:space="preserve">    惠州市（不含省直管县）小计</t>
  </si>
  <si>
    <t>609</t>
  </si>
  <si>
    <t>149,533,200.00</t>
  </si>
  <si>
    <t xml:space="preserve">        惠州市本级</t>
  </si>
  <si>
    <t>609001</t>
  </si>
  <si>
    <t>4,560,000.00</t>
  </si>
  <si>
    <t>26,176,300.00</t>
  </si>
  <si>
    <t>700,000.00</t>
  </si>
  <si>
    <t>11,498,700.00</t>
  </si>
  <si>
    <t>19,080,000.00</t>
  </si>
  <si>
    <t>969,500.00</t>
  </si>
  <si>
    <t>51,850,000.00</t>
  </si>
  <si>
    <t>20,970,000.00</t>
  </si>
  <si>
    <t>3,012,900.00</t>
  </si>
  <si>
    <t>4,905,800.00</t>
  </si>
  <si>
    <t xml:space="preserve">    汕尾市（不含省直管县）小计</t>
  </si>
  <si>
    <t>610</t>
  </si>
  <si>
    <t>36,897,700.00</t>
  </si>
  <si>
    <t xml:space="preserve">        汕尾市本级</t>
  </si>
  <si>
    <t>610001</t>
  </si>
  <si>
    <t>1,010,000.00</t>
  </si>
  <si>
    <t>2,496,000.00</t>
  </si>
  <si>
    <t>70,000.00</t>
  </si>
  <si>
    <t>6,096,300.00</t>
  </si>
  <si>
    <t>1,048,000.00</t>
  </si>
  <si>
    <t>937,400.00</t>
  </si>
  <si>
    <t xml:space="preserve">    东莞市小计</t>
  </si>
  <si>
    <t>611</t>
  </si>
  <si>
    <t>9,903,900.00</t>
  </si>
  <si>
    <t xml:space="preserve">        东莞市本级</t>
  </si>
  <si>
    <t>611001</t>
  </si>
  <si>
    <t>415,000.00</t>
  </si>
  <si>
    <t>5,505,000.00</t>
  </si>
  <si>
    <t>35,000.00</t>
  </si>
  <si>
    <t>3,608,900.00</t>
  </si>
  <si>
    <t xml:space="preserve">    中山市小计</t>
  </si>
  <si>
    <t>612</t>
  </si>
  <si>
    <t>7,121,500.00</t>
  </si>
  <si>
    <t xml:space="preserve">        中山市本级</t>
  </si>
  <si>
    <t>612001</t>
  </si>
  <si>
    <t>405,000.00</t>
  </si>
  <si>
    <t>4,590,000.00</t>
  </si>
  <si>
    <t>2,106,500.00</t>
  </si>
  <si>
    <t xml:space="preserve">    江门市小计</t>
  </si>
  <si>
    <t>613</t>
  </si>
  <si>
    <t>177,901,200.00</t>
  </si>
  <si>
    <t xml:space="preserve">        江门市本级</t>
  </si>
  <si>
    <t>613001</t>
  </si>
  <si>
    <t>5,540,000.00</t>
  </si>
  <si>
    <t>7,803,300.00</t>
  </si>
  <si>
    <t>140,000.00</t>
  </si>
  <si>
    <t>5,335,500.00</t>
  </si>
  <si>
    <t>900,000.00</t>
  </si>
  <si>
    <t>3,120,000.00</t>
  </si>
  <si>
    <t>3,922,600.00</t>
  </si>
  <si>
    <t>38,160,000.00</t>
  </si>
  <si>
    <t>1,965,000.00</t>
  </si>
  <si>
    <t>59,990,000.00</t>
  </si>
  <si>
    <t>28,870,000.00</t>
  </si>
  <si>
    <t>4,184,400.00</t>
  </si>
  <si>
    <t>11,430,400.00</t>
  </si>
  <si>
    <t xml:space="preserve">    阳江市（不含省直管县）小计</t>
  </si>
  <si>
    <t>614</t>
  </si>
  <si>
    <t>87,859,800.00</t>
  </si>
  <si>
    <t xml:space="preserve">        阳江市本级</t>
  </si>
  <si>
    <t>614001</t>
  </si>
  <si>
    <t>2,360,000.00</t>
  </si>
  <si>
    <t>7,522,700.00</t>
  </si>
  <si>
    <t>1,000,000.00</t>
  </si>
  <si>
    <t>4,113,200.00</t>
  </si>
  <si>
    <t>1,215,000.00</t>
  </si>
  <si>
    <t>407,500.00</t>
  </si>
  <si>
    <t>42,120,000.00</t>
  </si>
  <si>
    <t>4,075,700.00</t>
  </si>
  <si>
    <t>4,145,700.00</t>
  </si>
  <si>
    <t xml:space="preserve">    湛江市（不含省直管县）小计</t>
  </si>
  <si>
    <t>615</t>
  </si>
  <si>
    <t>182,907,600.00</t>
  </si>
  <si>
    <t xml:space="preserve">        湛江市本级</t>
  </si>
  <si>
    <t>615001</t>
  </si>
  <si>
    <t>4,520,000.00</t>
  </si>
  <si>
    <t>13,536,200.00</t>
  </si>
  <si>
    <t>10,981,900.00</t>
  </si>
  <si>
    <t>600,000.00</t>
  </si>
  <si>
    <t>1,395,000.00</t>
  </si>
  <si>
    <t>30,520,000.00</t>
  </si>
  <si>
    <t>1,163,500.00</t>
  </si>
  <si>
    <t>53,136,000.00</t>
  </si>
  <si>
    <t>41,400,000.00</t>
  </si>
  <si>
    <t>4,543,300.00</t>
  </si>
  <si>
    <t>14,731,700.00</t>
  </si>
  <si>
    <t xml:space="preserve">    茂名市（不含省直管县）小计</t>
  </si>
  <si>
    <t>616</t>
  </si>
  <si>
    <t>150,784,500.00</t>
  </si>
  <si>
    <t xml:space="preserve">        茂名市本级</t>
  </si>
  <si>
    <t>616001</t>
  </si>
  <si>
    <t>4,600,000.00</t>
  </si>
  <si>
    <t>13,334,900.00</t>
  </si>
  <si>
    <t>370,000.00</t>
  </si>
  <si>
    <t>15,308,000.00</t>
  </si>
  <si>
    <t>1,200,000.00</t>
  </si>
  <si>
    <t>165,000.00</t>
  </si>
  <si>
    <t>961,500.00</t>
  </si>
  <si>
    <t>20,160,000.00</t>
  </si>
  <si>
    <t>65,610,000.00</t>
  </si>
  <si>
    <t>3,256,100.00</t>
  </si>
  <si>
    <t>5,019,000.00</t>
  </si>
  <si>
    <t xml:space="preserve">    肇庆市（不含省直管县）小计</t>
  </si>
  <si>
    <t>617</t>
  </si>
  <si>
    <t>81,156,100.00</t>
  </si>
  <si>
    <t xml:space="preserve">        肇庆市本级</t>
  </si>
  <si>
    <t>617001</t>
  </si>
  <si>
    <t>2,940,000.00</t>
  </si>
  <si>
    <t>12,155,600.00</t>
  </si>
  <si>
    <t>7,834,100.00</t>
  </si>
  <si>
    <t>11,433,700.00</t>
  </si>
  <si>
    <t>1,620,000.00</t>
  </si>
  <si>
    <t>795,000.00</t>
  </si>
  <si>
    <t>19,070,000.00</t>
  </si>
  <si>
    <t>2,514,200.00</t>
  </si>
  <si>
    <t>1,833,500.00</t>
  </si>
  <si>
    <t xml:space="preserve">    清远市（不含省直管县）小计</t>
  </si>
  <si>
    <t>618</t>
  </si>
  <si>
    <t>153,933,800.00</t>
  </si>
  <si>
    <t xml:space="preserve">        清远市本级</t>
  </si>
  <si>
    <t>618001</t>
  </si>
  <si>
    <t>4,120,000.00</t>
  </si>
  <si>
    <t>10,225,800.00</t>
  </si>
  <si>
    <t>50,000.00</t>
  </si>
  <si>
    <t>400,000.00</t>
  </si>
  <si>
    <t>7,435,600.00</t>
  </si>
  <si>
    <t>3,090,000.00</t>
  </si>
  <si>
    <t>1,400,000.00</t>
  </si>
  <si>
    <t>1,084,000.00</t>
  </si>
  <si>
    <t>56,160,000.00</t>
  </si>
  <si>
    <t>51,480,000.00</t>
  </si>
  <si>
    <t>4,306,500.00</t>
  </si>
  <si>
    <t>9,181,900.00</t>
  </si>
  <si>
    <t xml:space="preserve">    潮州市（不含省直管县）小计</t>
  </si>
  <si>
    <t>619</t>
  </si>
  <si>
    <t>74,435,000.00</t>
  </si>
  <si>
    <t xml:space="preserve">        潮州市本级</t>
  </si>
  <si>
    <t>619001</t>
  </si>
  <si>
    <t>2,420,000.00</t>
  </si>
  <si>
    <t>6,943,700.00</t>
  </si>
  <si>
    <t>4,394,800.00</t>
  </si>
  <si>
    <t>105,000.00</t>
  </si>
  <si>
    <t>14,730,000.00</t>
  </si>
  <si>
    <t>16,340,000.00</t>
  </si>
  <si>
    <t>1,521,300.00</t>
  </si>
  <si>
    <t>2,040,200.00</t>
  </si>
  <si>
    <t xml:space="preserve">    揭阳市（不含省直管县）小计</t>
  </si>
  <si>
    <t>620</t>
  </si>
  <si>
    <t>72,987,400.00</t>
  </si>
  <si>
    <t xml:space="preserve">        揭阳市本级</t>
  </si>
  <si>
    <t>620001</t>
  </si>
  <si>
    <t>2,480,000.00</t>
  </si>
  <si>
    <t>8,116,600.00</t>
  </si>
  <si>
    <t>11,698,000.00</t>
  </si>
  <si>
    <t>15,000.00</t>
  </si>
  <si>
    <t>27,500.00</t>
  </si>
  <si>
    <t>17,460,000.00</t>
  </si>
  <si>
    <t>5,630,000.00</t>
  </si>
  <si>
    <t>1,560,300.00</t>
  </si>
  <si>
    <t xml:space="preserve">    云浮市（不含省直管县）小计</t>
  </si>
  <si>
    <t>621</t>
  </si>
  <si>
    <t>88,468,300.00</t>
  </si>
  <si>
    <t xml:space="preserve">        云浮市本级</t>
  </si>
  <si>
    <t>621001</t>
  </si>
  <si>
    <t>1,860,000.00</t>
  </si>
  <si>
    <t>4,243,200.00</t>
  </si>
  <si>
    <t>5,243,200.00</t>
  </si>
  <si>
    <t>288,000.00</t>
  </si>
  <si>
    <t>6,110,000.00</t>
  </si>
  <si>
    <t>2,124,600.00</t>
  </si>
  <si>
    <t>7,509,300.00</t>
  </si>
  <si>
    <t>二、省直管县合计</t>
  </si>
  <si>
    <t>1,785,261,600.00</t>
  </si>
  <si>
    <t xml:space="preserve">        南澳县</t>
  </si>
  <si>
    <t>604008</t>
  </si>
  <si>
    <t>520,000.00</t>
  </si>
  <si>
    <t>66,800.00</t>
  </si>
  <si>
    <t>259,000.00</t>
  </si>
  <si>
    <t>58,100.00</t>
  </si>
  <si>
    <t xml:space="preserve">        顺德区</t>
  </si>
  <si>
    <t>605004</t>
  </si>
  <si>
    <t>825,000.00</t>
  </si>
  <si>
    <t>790,500.00</t>
  </si>
  <si>
    <t xml:space="preserve">        南雄市</t>
  </si>
  <si>
    <t>606006</t>
  </si>
  <si>
    <t>1,170,000.00</t>
  </si>
  <si>
    <t>339,500.00</t>
  </si>
  <si>
    <t>5,537,500.00</t>
  </si>
  <si>
    <t>10,330,000.00</t>
  </si>
  <si>
    <t>229,100.00</t>
  </si>
  <si>
    <t>1,027,800.00</t>
  </si>
  <si>
    <t xml:space="preserve">        仁化县</t>
  </si>
  <si>
    <t>606007</t>
  </si>
  <si>
    <t>820,000.00</t>
  </si>
  <si>
    <t>226,900.00</t>
  </si>
  <si>
    <t>500,000.00</t>
  </si>
  <si>
    <t>347,500.00</t>
  </si>
  <si>
    <t>12,260,000.00</t>
  </si>
  <si>
    <t>19,420,000.00</t>
  </si>
  <si>
    <t>141,700.00</t>
  </si>
  <si>
    <t>2,565,100.00</t>
  </si>
  <si>
    <t xml:space="preserve">        翁源县</t>
  </si>
  <si>
    <t>606009</t>
  </si>
  <si>
    <t>880,000.00</t>
  </si>
  <si>
    <t>989,900.00</t>
  </si>
  <si>
    <t>650,000.00</t>
  </si>
  <si>
    <t>16,480,000.00</t>
  </si>
  <si>
    <t>17,160,000.00</t>
  </si>
  <si>
    <t>194,100.00</t>
  </si>
  <si>
    <t>1,795,400.00</t>
  </si>
  <si>
    <t xml:space="preserve">        乳源瑶族自治县</t>
  </si>
  <si>
    <t>606011</t>
  </si>
  <si>
    <t>760,000.00</t>
  </si>
  <si>
    <t>377,400.00</t>
  </si>
  <si>
    <t>265,000.00</t>
  </si>
  <si>
    <t>14,710,000.00</t>
  </si>
  <si>
    <t>12,000,000.00</t>
  </si>
  <si>
    <t>139,300.00</t>
  </si>
  <si>
    <t>918,900.00</t>
  </si>
  <si>
    <t xml:space="preserve">        龙川县</t>
  </si>
  <si>
    <t>607005</t>
  </si>
  <si>
    <t>1,530,000.00</t>
  </si>
  <si>
    <t>1,510,600.00</t>
  </si>
  <si>
    <t>788,000.00</t>
  </si>
  <si>
    <t>420,200.00</t>
  </si>
  <si>
    <t xml:space="preserve">        紫金县</t>
  </si>
  <si>
    <t>607006</t>
  </si>
  <si>
    <t>1,450,000.00</t>
  </si>
  <si>
    <t>866,600.00</t>
  </si>
  <si>
    <t>364,000.00</t>
  </si>
  <si>
    <t>298,000.00</t>
  </si>
  <si>
    <t xml:space="preserve">        连平县</t>
  </si>
  <si>
    <t>607007</t>
  </si>
  <si>
    <t>492,800.00</t>
  </si>
  <si>
    <t>590,000.00</t>
  </si>
  <si>
    <t>29,650,000.00</t>
  </si>
  <si>
    <t>19,620,000.00</t>
  </si>
  <si>
    <t>201,100.00</t>
  </si>
  <si>
    <t xml:space="preserve">        兴宁市</t>
  </si>
  <si>
    <t>608003</t>
  </si>
  <si>
    <t>1,670,000.00</t>
  </si>
  <si>
    <t>1,697,600.00</t>
  </si>
  <si>
    <t>250,000.00</t>
  </si>
  <si>
    <t>25,863,000.00</t>
  </si>
  <si>
    <t>464,500.00</t>
  </si>
  <si>
    <t xml:space="preserve">        大埔县</t>
  </si>
  <si>
    <t>608007</t>
  </si>
  <si>
    <t>1,060,000.00</t>
  </si>
  <si>
    <t>579,800.00</t>
  </si>
  <si>
    <t>620,000.00</t>
  </si>
  <si>
    <t>215,100.00</t>
  </si>
  <si>
    <t>300,700.00</t>
  </si>
  <si>
    <t xml:space="preserve">        丰顺县</t>
  </si>
  <si>
    <t>608008</t>
  </si>
  <si>
    <t>1,180,000.00</t>
  </si>
  <si>
    <t>767,800.00</t>
  </si>
  <si>
    <t>680,000.00</t>
  </si>
  <si>
    <t>7,650,000.00</t>
  </si>
  <si>
    <t>18,110,000.00</t>
  </si>
  <si>
    <t>256,200.00</t>
  </si>
  <si>
    <t>1,042,000.00</t>
  </si>
  <si>
    <t xml:space="preserve">        五华县</t>
  </si>
  <si>
    <t>608009</t>
  </si>
  <si>
    <t>1,960,000.00</t>
  </si>
  <si>
    <t>863,000.00</t>
  </si>
  <si>
    <t>1,050,000.00</t>
  </si>
  <si>
    <t>385,000.00</t>
  </si>
  <si>
    <t>22,530,000.00</t>
  </si>
  <si>
    <t>491,200.00</t>
  </si>
  <si>
    <t xml:space="preserve">        博罗县</t>
  </si>
  <si>
    <t>609005</t>
  </si>
  <si>
    <t>1,690,000.00</t>
  </si>
  <si>
    <t>1,165,100.00</t>
  </si>
  <si>
    <t>292,000.00</t>
  </si>
  <si>
    <t>21,790,000.00</t>
  </si>
  <si>
    <t>531,100.00</t>
  </si>
  <si>
    <t>1,499,000.00</t>
  </si>
  <si>
    <t xml:space="preserve">        陆丰市</t>
  </si>
  <si>
    <t>610003</t>
  </si>
  <si>
    <t>2,060,000.00</t>
  </si>
  <si>
    <t>1,141,000.00</t>
  </si>
  <si>
    <t>800,000.00</t>
  </si>
  <si>
    <t>736,600.00</t>
  </si>
  <si>
    <t xml:space="preserve">        海丰县</t>
  </si>
  <si>
    <t>610004</t>
  </si>
  <si>
    <t>1,410,000.00</t>
  </si>
  <si>
    <t>1,346,500.00</t>
  </si>
  <si>
    <t>575,000.00</t>
  </si>
  <si>
    <t>529,700.00</t>
  </si>
  <si>
    <t xml:space="preserve">        陆河县</t>
  </si>
  <si>
    <t>610005</t>
  </si>
  <si>
    <t>830,000.00</t>
  </si>
  <si>
    <t>238,100.00</t>
  </si>
  <si>
    <t>358,000.00</t>
  </si>
  <si>
    <t>14,230,000.00</t>
  </si>
  <si>
    <t>12,070,000.00</t>
  </si>
  <si>
    <t>126,900.00</t>
  </si>
  <si>
    <t>1,300,400.00</t>
  </si>
  <si>
    <t xml:space="preserve">        阳春市</t>
  </si>
  <si>
    <t>614003</t>
  </si>
  <si>
    <t>2,295,100.00</t>
  </si>
  <si>
    <t>560,000.00</t>
  </si>
  <si>
    <t>1,193,000.00</t>
  </si>
  <si>
    <t>1,111,600.00</t>
  </si>
  <si>
    <t xml:space="preserve">        雷州市</t>
  </si>
  <si>
    <t>615006</t>
  </si>
  <si>
    <t>2,110,000.00</t>
  </si>
  <si>
    <t>878,500.00</t>
  </si>
  <si>
    <t>854,000.00</t>
  </si>
  <si>
    <t>22,100,000.00</t>
  </si>
  <si>
    <t>1,028,800.00</t>
  </si>
  <si>
    <t xml:space="preserve">        廉江市</t>
  </si>
  <si>
    <t>615007</t>
  </si>
  <si>
    <t>2,180,000.00</t>
  </si>
  <si>
    <t>1,786,900.00</t>
  </si>
  <si>
    <t>32,840,000.00</t>
  </si>
  <si>
    <t>1,841,700.00</t>
  </si>
  <si>
    <t>518,700.00</t>
  </si>
  <si>
    <t xml:space="preserve">        徐闻县</t>
  </si>
  <si>
    <t>615010</t>
  </si>
  <si>
    <t>1,390,000.00</t>
  </si>
  <si>
    <t>1,191,800.00</t>
  </si>
  <si>
    <t>558,500.00</t>
  </si>
  <si>
    <t>20,650,000.00</t>
  </si>
  <si>
    <t>468,600.00</t>
  </si>
  <si>
    <t>160,100.00</t>
  </si>
  <si>
    <t xml:space="preserve">        高州市</t>
  </si>
  <si>
    <t>616005</t>
  </si>
  <si>
    <t>2,240,000.00</t>
  </si>
  <si>
    <t>4,939,000.00</t>
  </si>
  <si>
    <t>40,550,000.00</t>
  </si>
  <si>
    <t>1,112,800.00</t>
  </si>
  <si>
    <t xml:space="preserve">        化州市</t>
  </si>
  <si>
    <t>616006</t>
  </si>
  <si>
    <t>2,000,000.00</t>
  </si>
  <si>
    <t>1,462,400.00</t>
  </si>
  <si>
    <t>295,000.00</t>
  </si>
  <si>
    <t>15,940,000.00</t>
  </si>
  <si>
    <t>18,320,000.00</t>
  </si>
  <si>
    <t>747,500.00</t>
  </si>
  <si>
    <t xml:space="preserve">        广宁县</t>
  </si>
  <si>
    <t>617006</t>
  </si>
  <si>
    <t>1,330,000.00</t>
  </si>
  <si>
    <t>17,240,000.00</t>
  </si>
  <si>
    <t>41,040,000.00</t>
  </si>
  <si>
    <t>313,100.00</t>
  </si>
  <si>
    <t>176,400.00</t>
  </si>
  <si>
    <t xml:space="preserve">        德庆县</t>
  </si>
  <si>
    <t>617007</t>
  </si>
  <si>
    <t>1,011,300.00</t>
  </si>
  <si>
    <t>8,600,000.00</t>
  </si>
  <si>
    <t>237,000.00</t>
  </si>
  <si>
    <t xml:space="preserve">        封开县</t>
  </si>
  <si>
    <t>617008</t>
  </si>
  <si>
    <t>1,140,000.00</t>
  </si>
  <si>
    <t>871,400.00</t>
  </si>
  <si>
    <t>325,800.00</t>
  </si>
  <si>
    <t xml:space="preserve">        怀集县</t>
  </si>
  <si>
    <t>617009</t>
  </si>
  <si>
    <t>1,590,000.00</t>
  </si>
  <si>
    <t>1,352,800.00</t>
  </si>
  <si>
    <t>37,080,000.00</t>
  </si>
  <si>
    <t>373,600.00</t>
  </si>
  <si>
    <t xml:space="preserve">        英德市</t>
  </si>
  <si>
    <t>618004</t>
  </si>
  <si>
    <t>1,800,000.00</t>
  </si>
  <si>
    <t>1,723,700.00</t>
  </si>
  <si>
    <t>361,000.00</t>
  </si>
  <si>
    <t>23,340,000.00</t>
  </si>
  <si>
    <t>712,200.00</t>
  </si>
  <si>
    <t>3,338,800.00</t>
  </si>
  <si>
    <t xml:space="preserve">        连山壮族瑶族自治县</t>
  </si>
  <si>
    <t>618007</t>
  </si>
  <si>
    <t>195,100.00</t>
  </si>
  <si>
    <t>352,000.00</t>
  </si>
  <si>
    <t>6,770,000.00</t>
  </si>
  <si>
    <t>13,620,000.00</t>
  </si>
  <si>
    <t>104,600.00</t>
  </si>
  <si>
    <t xml:space="preserve">        连南瑶族自治县</t>
  </si>
  <si>
    <t>618008</t>
  </si>
  <si>
    <t>720,000.00</t>
  </si>
  <si>
    <t>182,100.00</t>
  </si>
  <si>
    <t>310,000.00</t>
  </si>
  <si>
    <t>10,210,000.00</t>
  </si>
  <si>
    <t>4,168,000.00</t>
  </si>
  <si>
    <t>116,600.00</t>
  </si>
  <si>
    <t xml:space="preserve">        饶平县</t>
  </si>
  <si>
    <t>619003</t>
  </si>
  <si>
    <t>990,900.00</t>
  </si>
  <si>
    <t>254,500.00</t>
  </si>
  <si>
    <t>57,600,000.00</t>
  </si>
  <si>
    <t>24,630,000.00</t>
  </si>
  <si>
    <t>311,800.00</t>
  </si>
  <si>
    <t xml:space="preserve">        普宁市</t>
  </si>
  <si>
    <t>620004</t>
  </si>
  <si>
    <t>2,670,000.00</t>
  </si>
  <si>
    <t>4,724,900.00</t>
  </si>
  <si>
    <t>39,620,000.00</t>
  </si>
  <si>
    <t>903,600.00</t>
  </si>
  <si>
    <t>1,197,000.00</t>
  </si>
  <si>
    <t xml:space="preserve">        揭西县</t>
  </si>
  <si>
    <t>620005</t>
  </si>
  <si>
    <t>1,480,000.00</t>
  </si>
  <si>
    <t>808,800.00</t>
  </si>
  <si>
    <t>274,000.00</t>
  </si>
  <si>
    <t>26,940,000.00</t>
  </si>
  <si>
    <t>343,900.00</t>
  </si>
  <si>
    <t xml:space="preserve">        惠来县</t>
  </si>
  <si>
    <t>620006</t>
  </si>
  <si>
    <t>1,730,000.00</t>
  </si>
  <si>
    <t>506,700.00</t>
  </si>
  <si>
    <t>25,710,000.00</t>
  </si>
  <si>
    <t>552,700.00</t>
  </si>
  <si>
    <t xml:space="preserve">        罗定市</t>
  </si>
  <si>
    <t>621003</t>
  </si>
  <si>
    <t>2,914,400.00</t>
  </si>
  <si>
    <t>325,000.00</t>
  </si>
  <si>
    <t>19,610,000.00</t>
  </si>
  <si>
    <t>1,092,000.00</t>
  </si>
  <si>
    <t>493,100.00</t>
  </si>
  <si>
    <t xml:space="preserve">        新兴县</t>
  </si>
  <si>
    <t>621004</t>
  </si>
  <si>
    <t>1,030,000.00</t>
  </si>
  <si>
    <t>1,262,200.00</t>
  </si>
  <si>
    <t>257,500.00</t>
  </si>
  <si>
    <t>12,880,000.00</t>
  </si>
  <si>
    <t>252,800.00</t>
  </si>
  <si>
    <t>1,302,200.00</t>
  </si>
  <si>
    <t>附件2</t>
  </si>
  <si>
    <t>2020年中心卫生院升级建设项目资金分配表</t>
  </si>
  <si>
    <t>金额单位：万元</t>
  </si>
  <si>
    <t>单位编码</t>
  </si>
  <si>
    <t>地市</t>
  </si>
  <si>
    <t>建设项目医院</t>
  </si>
  <si>
    <t>预算总额</t>
  </si>
  <si>
    <t>2017年已补助</t>
  </si>
  <si>
    <t>2018年已补助</t>
  </si>
  <si>
    <t>2019年已补助</t>
  </si>
  <si>
    <t>2020年应补助</t>
  </si>
  <si>
    <t>功能科目</t>
  </si>
  <si>
    <t>政府预算经济科目</t>
  </si>
  <si>
    <t>地市小计</t>
  </si>
  <si>
    <t>韶关市</t>
  </si>
  <si>
    <t>乐昌市</t>
  </si>
  <si>
    <t>乐昌市第二人民医院</t>
  </si>
  <si>
    <t>河源市</t>
  </si>
  <si>
    <t>东源县</t>
  </si>
  <si>
    <t>东源县船塘中心卫生院</t>
  </si>
  <si>
    <t>梅州市</t>
  </si>
  <si>
    <t>梅县区</t>
  </si>
  <si>
    <t>梅县区畲江镇中心卫生院</t>
  </si>
  <si>
    <t>惠州市</t>
  </si>
  <si>
    <t>惠东县</t>
  </si>
  <si>
    <t>多祝镇卫生院</t>
  </si>
  <si>
    <t>江门市</t>
  </si>
  <si>
    <t>台山市</t>
  </si>
  <si>
    <t>台山市人民医院汶村分院</t>
  </si>
  <si>
    <t>开平市</t>
  </si>
  <si>
    <t>开平市第二人民医院</t>
  </si>
  <si>
    <t>恩平市</t>
  </si>
  <si>
    <t>大槐镇中心卫生院</t>
  </si>
  <si>
    <t>阳江市</t>
  </si>
  <si>
    <t>阳西县</t>
  </si>
  <si>
    <t>儒洞镇中心卫生院</t>
  </si>
  <si>
    <t>湛江市</t>
  </si>
  <si>
    <t>遂溪县</t>
  </si>
  <si>
    <t>遂溪县城月镇中心卫生院</t>
  </si>
  <si>
    <t>吴川市</t>
  </si>
  <si>
    <t>吴川市第四人民医院（吴川市振文卫生院）</t>
  </si>
  <si>
    <t>茂名市</t>
  </si>
  <si>
    <t>信宜市</t>
  </si>
  <si>
    <t>怀乡中心卫生院</t>
  </si>
  <si>
    <t>肇庆市</t>
  </si>
  <si>
    <t>四会市</t>
  </si>
  <si>
    <t>江谷镇中心卫生院</t>
  </si>
  <si>
    <t>云浮市</t>
  </si>
  <si>
    <t>郁南县</t>
  </si>
  <si>
    <t>郁南县第二人民医院</t>
  </si>
  <si>
    <t>财政省直管县小计</t>
  </si>
  <si>
    <t>南雄市</t>
  </si>
  <si>
    <t>乌迳镇中心卫生院</t>
  </si>
  <si>
    <t>翁源县</t>
  </si>
  <si>
    <t>翁源县第二人民医院</t>
  </si>
  <si>
    <t>紫金县</t>
  </si>
  <si>
    <t>蓝塘中心卫生院</t>
  </si>
  <si>
    <t>龙川县</t>
  </si>
  <si>
    <t>龙川县第二人民医院</t>
  </si>
  <si>
    <t>兴宁市</t>
  </si>
  <si>
    <t>水口镇中心卫生院</t>
  </si>
  <si>
    <t>丰顺县</t>
  </si>
  <si>
    <t>留隍镇中心卫生院（丰顺县第二人民医院）</t>
  </si>
  <si>
    <t>五华县</t>
  </si>
  <si>
    <t>华城镇中心卫生院</t>
  </si>
  <si>
    <t>安流镇中心卫生院</t>
  </si>
  <si>
    <t>博罗县</t>
  </si>
  <si>
    <t>杨村镇中心卫生院</t>
  </si>
  <si>
    <t>陆丰市</t>
  </si>
  <si>
    <t>陆丰市甲子人民医院（甲子镇中心卫生院）</t>
  </si>
  <si>
    <t>陆丰市碣石人民医院（碣石镇中心卫生院）</t>
  </si>
  <si>
    <t>海丰县</t>
  </si>
  <si>
    <t>梅陇镇中心卫生院</t>
  </si>
  <si>
    <t>阳春市</t>
  </si>
  <si>
    <t>春湾中心卫生院</t>
  </si>
  <si>
    <t>雷州市</t>
  </si>
  <si>
    <t>附城卫生院</t>
  </si>
  <si>
    <t>乌石卫生院</t>
  </si>
  <si>
    <t>廉江帀</t>
  </si>
  <si>
    <t>青平镇中心卫生院</t>
  </si>
  <si>
    <t>安铺镇中心卫生院</t>
  </si>
  <si>
    <t>徐闻县</t>
  </si>
  <si>
    <t>锦和中心卫生院</t>
  </si>
  <si>
    <t>高州市</t>
  </si>
  <si>
    <t>石鼓镇中心卫生院</t>
  </si>
  <si>
    <t>高州市第二人民医院</t>
  </si>
  <si>
    <t>化州市</t>
  </si>
  <si>
    <t>平定卫生院</t>
  </si>
  <si>
    <t>化州市第二人民医院</t>
  </si>
  <si>
    <t>广宁县</t>
  </si>
  <si>
    <t>江屯中心卫生院</t>
  </si>
  <si>
    <t>封开县</t>
  </si>
  <si>
    <t>封开县第二人民医院</t>
  </si>
  <si>
    <t>怀集县</t>
  </si>
  <si>
    <t>冷坑中心卫生院</t>
  </si>
  <si>
    <t>英德市</t>
  </si>
  <si>
    <t>东华镇中心卫生院</t>
  </si>
  <si>
    <t>饶平县</t>
  </si>
  <si>
    <t>新丰中心卫生院</t>
  </si>
  <si>
    <t>普宁市</t>
  </si>
  <si>
    <t>洪阳镇中心卫生院</t>
  </si>
  <si>
    <t>占陇镇中心卫生院</t>
  </si>
  <si>
    <t>揭西县</t>
  </si>
  <si>
    <t>棉湖镇中心卫生院（揭西县棉湖华侨医院）</t>
  </si>
  <si>
    <t>惠来县</t>
  </si>
  <si>
    <t>隆江镇中心卫生院</t>
  </si>
  <si>
    <t>周田镇卫生院</t>
  </si>
  <si>
    <t>罗定市</t>
  </si>
  <si>
    <t>罗定市第二人民医院</t>
  </si>
  <si>
    <t>新兴县</t>
  </si>
  <si>
    <t>新兴县第二人民医院</t>
  </si>
  <si>
    <t>附件3</t>
  </si>
  <si>
    <t>2020年县级公立医院升级建设项目资金分配表</t>
  </si>
  <si>
    <t>单位名称</t>
  </si>
  <si>
    <t>县级妇幼保健院升级</t>
  </si>
  <si>
    <t>清远市</t>
  </si>
  <si>
    <t>潮州市</t>
  </si>
  <si>
    <t>揭阳市</t>
  </si>
  <si>
    <t>南澳县</t>
  </si>
  <si>
    <t>仁化县</t>
  </si>
  <si>
    <t>乳源县</t>
  </si>
  <si>
    <t>连平县</t>
  </si>
  <si>
    <t>大埔县</t>
  </si>
  <si>
    <t>陆河县</t>
  </si>
  <si>
    <t>廉江市</t>
  </si>
  <si>
    <t>德庆县</t>
  </si>
  <si>
    <t>连山县</t>
  </si>
  <si>
    <t>连南县</t>
  </si>
  <si>
    <t>附件3-1</t>
  </si>
  <si>
    <t>2020年县级综合医院升级建设项目省财政补助资金测算表</t>
  </si>
  <si>
    <t>序号</t>
  </si>
  <si>
    <t>项目单位</t>
  </si>
  <si>
    <t>建设内容</t>
  </si>
  <si>
    <t>建设阶段</t>
  </si>
  <si>
    <t>2019年补助</t>
  </si>
  <si>
    <t>2020年补助</t>
  </si>
  <si>
    <t>乐昌市人民医院</t>
  </si>
  <si>
    <t>改扩建（含医疗设备）</t>
  </si>
  <si>
    <t>施工阶段</t>
  </si>
  <si>
    <t>始兴县</t>
  </si>
  <si>
    <t>始兴县人民医院</t>
  </si>
  <si>
    <t>异地搬迁新建（含医疗设备）</t>
  </si>
  <si>
    <t>新丰县</t>
  </si>
  <si>
    <t>新丰县人民医院</t>
  </si>
  <si>
    <t>东源县人民医院</t>
  </si>
  <si>
    <t>和平县</t>
  </si>
  <si>
    <t>和平县人民医院</t>
  </si>
  <si>
    <t>梅县区第二人民医院</t>
  </si>
  <si>
    <t>梅县区人民医院</t>
  </si>
  <si>
    <t>平远县</t>
  </si>
  <si>
    <t>平远县人民医院</t>
  </si>
  <si>
    <t>蕉岭县</t>
  </si>
  <si>
    <t>蕉岭县人民医院</t>
  </si>
  <si>
    <t>惠东县第二人民医院</t>
  </si>
  <si>
    <t>惠东县人民医院</t>
  </si>
  <si>
    <t>设备购置</t>
  </si>
  <si>
    <t>龙门县</t>
  </si>
  <si>
    <t>龙门县人民医院</t>
  </si>
  <si>
    <t>台山市第二人民医院</t>
  </si>
  <si>
    <t>台山市人民医院</t>
  </si>
  <si>
    <t>开平市中心医院</t>
  </si>
  <si>
    <t>恩平市人民医院</t>
  </si>
  <si>
    <t>阳东区</t>
  </si>
  <si>
    <t>阳东区人民医院</t>
  </si>
  <si>
    <t>未开工</t>
  </si>
  <si>
    <t>阳西县人民医院</t>
  </si>
  <si>
    <t>竣工阶段</t>
  </si>
  <si>
    <t>吴川市人民医院</t>
  </si>
  <si>
    <t>遂溪县人民医院</t>
  </si>
  <si>
    <t>信宜市人民医院</t>
  </si>
  <si>
    <t>电白区</t>
  </si>
  <si>
    <t>电白区第二人民医院</t>
  </si>
  <si>
    <t>电白区人民医院</t>
  </si>
  <si>
    <t>四会市人民医院</t>
  </si>
  <si>
    <t>高要区</t>
  </si>
  <si>
    <t>高要区人民医院</t>
  </si>
  <si>
    <t>清新区</t>
  </si>
  <si>
    <t>清新区人民医院</t>
  </si>
  <si>
    <t>连州市</t>
  </si>
  <si>
    <t>连州市人民医院</t>
  </si>
  <si>
    <t>佛冈县</t>
  </si>
  <si>
    <t>佛冈县人民医院</t>
  </si>
  <si>
    <t>阳山县</t>
  </si>
  <si>
    <t>阳山县人民医院</t>
  </si>
  <si>
    <t>潮安区</t>
  </si>
  <si>
    <t>潮安区人民医院</t>
  </si>
  <si>
    <t>揭东区</t>
  </si>
  <si>
    <t>揭东区人民医院</t>
  </si>
  <si>
    <t>郁南县人民医院</t>
  </si>
  <si>
    <t>云安区</t>
  </si>
  <si>
    <t>云安区人民医院</t>
  </si>
  <si>
    <t>内部装修</t>
  </si>
  <si>
    <t>南澳县人民医院</t>
  </si>
  <si>
    <t>南雄市人民医院</t>
  </si>
  <si>
    <t>仁化县人民医院</t>
  </si>
  <si>
    <t>翁源县人民医院</t>
  </si>
  <si>
    <t>乳源县瑶族自治县人民医院</t>
  </si>
  <si>
    <t>龙川县人民医院</t>
  </si>
  <si>
    <t>紫金县人民医院</t>
  </si>
  <si>
    <t>连平县第二人民医院</t>
  </si>
  <si>
    <t>连平县人民医院</t>
  </si>
  <si>
    <t>兴宁市人民医院</t>
  </si>
  <si>
    <t>兴宁市第三人民医院</t>
  </si>
  <si>
    <t>大埔县人民医院</t>
  </si>
  <si>
    <t>丰顺县人民医院</t>
  </si>
  <si>
    <t>五华县人民医院</t>
  </si>
  <si>
    <t>博罗县人民医院</t>
  </si>
  <si>
    <t>陆丰市人民医院</t>
  </si>
  <si>
    <t>海丰县澎湃纪念医院</t>
  </si>
  <si>
    <t>陆河县人民医院</t>
  </si>
  <si>
    <t>阳春市人民医院</t>
  </si>
  <si>
    <t>雷州市人民医院</t>
  </si>
  <si>
    <t>廉江市人民医院</t>
  </si>
  <si>
    <t>徐闻县第二人民医院</t>
  </si>
  <si>
    <t>徐闻县人民医院</t>
  </si>
  <si>
    <t>高州市人民医院</t>
  </si>
  <si>
    <t>化州市人民医院</t>
  </si>
  <si>
    <t>广宁县人民医院</t>
  </si>
  <si>
    <t>德庆县人民医院</t>
  </si>
  <si>
    <t>封开县人民医院</t>
  </si>
  <si>
    <t>怀集县人民医院</t>
  </si>
  <si>
    <t>英德市人民医院</t>
  </si>
  <si>
    <t>连山县人民医院</t>
  </si>
  <si>
    <t>连南县人民医院</t>
  </si>
  <si>
    <t>饶平县人民医院</t>
  </si>
  <si>
    <t>普宁华侨医院</t>
  </si>
  <si>
    <t>揭西县人民医院</t>
  </si>
  <si>
    <t>罗定市人民医院</t>
  </si>
  <si>
    <t>新兴县人民医院</t>
  </si>
  <si>
    <t>备注：根据省财政厅、省卫生健康委《关于调整收回部分基层医疗卫生服务能力建设项目资金的通知》（粤财社〔2019〕53号），梅县区人民医院和怀集县人民医院省财政补助总额从16200万元调整为6300万元，减少安排9900万元。其中：2019年抵扣收回已下达怀集县人民医院补助资金5148万元。</t>
  </si>
  <si>
    <t>附件3-2</t>
  </si>
  <si>
    <t>2020年县级妇幼保健院升级建设项目省级财政补助资金测算表</t>
  </si>
  <si>
    <t>乐昌市妇幼保健计划生育服务中心</t>
  </si>
  <si>
    <t>改扩建</t>
  </si>
  <si>
    <t>始兴县妇幼保健计划生育服务中心</t>
  </si>
  <si>
    <t>异地新建</t>
  </si>
  <si>
    <t>韶关市新丰县妇幼保健院</t>
  </si>
  <si>
    <t>东源县妇幼保健院</t>
  </si>
  <si>
    <t>和平县妇幼保健院</t>
  </si>
  <si>
    <t>平远县妇幼保健计划生育服务中心</t>
  </si>
  <si>
    <t>蕉岭县妇幼保健计划生育服务中心</t>
  </si>
  <si>
    <t>梅县区妇幼保健计划生育服务中心</t>
  </si>
  <si>
    <t>惠东县妇幼保健院</t>
  </si>
  <si>
    <t>异地迁建(改扩建)</t>
  </si>
  <si>
    <t>龙门县妇幼保健院</t>
  </si>
  <si>
    <t>台山市妇幼保健院</t>
  </si>
  <si>
    <t>开平市妇幼保健计划生育服务中心</t>
  </si>
  <si>
    <t>恩平市妇幼保健计划生育服务中心</t>
  </si>
  <si>
    <t>阳西县妇幼保健院</t>
  </si>
  <si>
    <t>阳东区妇幼保健院</t>
  </si>
  <si>
    <t>吴川市妇幼保健院</t>
  </si>
  <si>
    <t>改扩建（异地新建）</t>
  </si>
  <si>
    <t>遂溪县妇幼保健院</t>
  </si>
  <si>
    <t>异地迁建（改扩建）</t>
  </si>
  <si>
    <t>信宜市妇幼保健院</t>
  </si>
  <si>
    <t>茂名市电白区妇幼保健院</t>
  </si>
  <si>
    <t>异地迁建</t>
  </si>
  <si>
    <t>四会市妇幼保健院</t>
  </si>
  <si>
    <t>设备（信息化和人才）</t>
  </si>
  <si>
    <t>非基建</t>
  </si>
  <si>
    <t>高要区妇幼保健院</t>
  </si>
  <si>
    <t>信息化和人才</t>
  </si>
  <si>
    <t>清新区妇幼保健计划生育服务中心</t>
  </si>
  <si>
    <t>连州市妇幼保健计划生育服务中心</t>
  </si>
  <si>
    <t>佛冈县妇幼保健院</t>
  </si>
  <si>
    <t>阳山县妇幼保健院</t>
  </si>
  <si>
    <t>潮安区妇幼保健院和计划生育服务中心</t>
  </si>
  <si>
    <t>揭东区妇幼保健计划生育服务中心</t>
  </si>
  <si>
    <t>郁南县妇幼保健院</t>
  </si>
  <si>
    <t>南雄市妇幼保健计划生育服务院</t>
  </si>
  <si>
    <t>仁化县妇幼保健和计划生育服务中心</t>
  </si>
  <si>
    <t>翁源县妇幼保健计划生育服务中心</t>
  </si>
  <si>
    <t>乳源县妇幼保健院</t>
  </si>
  <si>
    <t>龙川县级妇幼保健院</t>
  </si>
  <si>
    <t>紫金县妇幼保健院</t>
  </si>
  <si>
    <t>连平县妇幼保健院</t>
  </si>
  <si>
    <t>兴宁市妇幼保健计划生育服务中心</t>
  </si>
  <si>
    <t>大埔县妇幼保健计划生育服务中心</t>
  </si>
  <si>
    <t>丰顺县妇幼保健计划生育服务中心</t>
  </si>
  <si>
    <t>五华县妇幼保健计划生育服务中心</t>
  </si>
  <si>
    <t>博罗县妇幼保健院</t>
  </si>
  <si>
    <t>陆丰市妇幼保健计划生育服务中心</t>
  </si>
  <si>
    <t>海丰县妇幼保健院</t>
  </si>
  <si>
    <t>陆河县妇幼保健计划生育服务中心</t>
  </si>
  <si>
    <t>阳春市妇幼保健院</t>
  </si>
  <si>
    <t>雷州市妇幼保健院</t>
  </si>
  <si>
    <t>廉江市妇幼保健院</t>
  </si>
  <si>
    <t>徐闻县妇幼保健院</t>
  </si>
  <si>
    <t>高州市妇幼保健院</t>
  </si>
  <si>
    <t>化州市妇幼保健院</t>
  </si>
  <si>
    <t>广宁县妇幼保健院</t>
  </si>
  <si>
    <t>德庆县妇幼保健院</t>
  </si>
  <si>
    <t>封开县妇幼保健院</t>
  </si>
  <si>
    <t>怀集县妇幼保健院</t>
  </si>
  <si>
    <t>英德市妇幼保健院</t>
  </si>
  <si>
    <t>连山县妇幼保健计划生育服务中心</t>
  </si>
  <si>
    <t>连南县妇幼保健和计划生育服务中心</t>
  </si>
  <si>
    <t>饶平县妇幼保健院</t>
  </si>
  <si>
    <t>普宁市妇幼保健院</t>
  </si>
  <si>
    <t>揭西县妇幼保健院</t>
  </si>
  <si>
    <t>惠来县妇幼保健院</t>
  </si>
  <si>
    <t>罗定市妇幼保健院</t>
  </si>
  <si>
    <t>新兴县妇幼保健院</t>
  </si>
  <si>
    <t>备注：根据省财政厅、省卫生健康委《关于调整收回部分基层医疗卫生服务能力建设项目资金的通知》（粤财社〔2019〕53号），阳东区妇幼保健院省财政补助总额从6234万元调整为0万元，减少安排6234万元。其中：2019年抵扣收回已下达阳东区妇幼保健院补助资金2930万元。</t>
  </si>
  <si>
    <t>附件4-1-1</t>
  </si>
  <si>
    <t>2018-2019年住院医师规范化培训（社会人学员）资金结算表</t>
  </si>
  <si>
    <t>金额：万元</t>
  </si>
  <si>
    <t>项目单位或地区</t>
  </si>
  <si>
    <t xml:space="preserve">结算2018年经费                                       </t>
  </si>
  <si>
    <t xml:space="preserve">结算2019年经费                                    </t>
  </si>
  <si>
    <t>2018-2019年待结算金额</t>
  </si>
  <si>
    <t>2016级在培人数（人）</t>
  </si>
  <si>
    <t>2017级在培人数（人）</t>
  </si>
  <si>
    <t>2018级在培人数（人）</t>
  </si>
  <si>
    <t>2018年应补助金额</t>
  </si>
  <si>
    <t>2018年已预拨金额</t>
  </si>
  <si>
    <t>结算金额</t>
  </si>
  <si>
    <t>2019年在培人数（人）</t>
  </si>
  <si>
    <t>2019年应补助金额</t>
  </si>
  <si>
    <t>2019年已预拨金额</t>
  </si>
  <si>
    <t>栏次</t>
  </si>
  <si>
    <t>1栏</t>
  </si>
  <si>
    <t>2栏</t>
  </si>
  <si>
    <t>3栏</t>
  </si>
  <si>
    <t>4栏=（1栏+2栏+3栏）*1.5</t>
  </si>
  <si>
    <t>5栏</t>
  </si>
  <si>
    <t>6栏=4栏-5栏</t>
  </si>
  <si>
    <t>7栏</t>
  </si>
  <si>
    <t>8栏</t>
  </si>
  <si>
    <t>9栏</t>
  </si>
  <si>
    <t>10栏=（7栏+8栏+9栏）*1.5</t>
  </si>
  <si>
    <t>11栏</t>
  </si>
  <si>
    <t>12栏=10栏-11栏</t>
  </si>
  <si>
    <t>13栏=6栏+12栏</t>
  </si>
  <si>
    <t>省本级小计</t>
  </si>
  <si>
    <t>省卫生健康委</t>
  </si>
  <si>
    <t>广东省人民医院</t>
  </si>
  <si>
    <t>广东省妇幼保健院</t>
  </si>
  <si>
    <t>南方医科大学口腔医院</t>
  </si>
  <si>
    <t>广东医科大学附属医院</t>
  </si>
  <si>
    <t>汕头大学医学院第一附属医院</t>
  </si>
  <si>
    <t>广东省第二人民医院</t>
  </si>
  <si>
    <t>南方医科大学南方医院</t>
  </si>
  <si>
    <t>南方医科大学珠江医院</t>
  </si>
  <si>
    <t>南方医科大学附属第三医院</t>
  </si>
  <si>
    <t>广东药科大学附属第一医院</t>
  </si>
  <si>
    <t>中山大学附属第一医院</t>
  </si>
  <si>
    <t>中山大学孙逸仙纪念医院</t>
  </si>
  <si>
    <t>中山大学附属第三医院</t>
  </si>
  <si>
    <t>中山大学附属肿瘤医院</t>
  </si>
  <si>
    <t>中山大学附属口腔医院</t>
  </si>
  <si>
    <t>中山大学中山眼科中心</t>
  </si>
  <si>
    <t>中山大学附属第六医院</t>
  </si>
  <si>
    <t>暨南大学附属第一医院</t>
  </si>
  <si>
    <t>中国人民解放军南部战区总医院</t>
  </si>
  <si>
    <t>广东省中医药局</t>
  </si>
  <si>
    <t>广东省第二中医院</t>
  </si>
  <si>
    <t>广州中医药大学第一附属医院</t>
  </si>
  <si>
    <t>广东省中医院</t>
  </si>
  <si>
    <t>南方医科大学中西医结合医院</t>
  </si>
  <si>
    <t>地级以上市小计</t>
  </si>
  <si>
    <t>广州市</t>
  </si>
  <si>
    <t>深圳市</t>
  </si>
  <si>
    <t>珠海市</t>
  </si>
  <si>
    <t>汕头市</t>
  </si>
  <si>
    <t>佛山市</t>
  </si>
  <si>
    <t>东莞市</t>
  </si>
  <si>
    <t>中山市</t>
  </si>
  <si>
    <t>顺德区</t>
  </si>
  <si>
    <t>备注：1.补助标准：社会人住院医师规范化培训每人每年1.5万元。2.2018年结算在培人员数据截止2018年12月31日，2019结算，2020年补助在培人员数据截止2019年10月31日</t>
  </si>
  <si>
    <t>附件4-2</t>
  </si>
  <si>
    <t>2020年全科医生培训资金分配测算表</t>
  </si>
  <si>
    <t>全科医生培训</t>
  </si>
  <si>
    <t>助理全科医生师资培训</t>
  </si>
  <si>
    <t>2020年应补助金额</t>
  </si>
  <si>
    <t>2018年待结算金额</t>
  </si>
  <si>
    <t>2020年实际补助金额</t>
  </si>
  <si>
    <t>2018级在培人数</t>
  </si>
  <si>
    <t>2019级计划招收人数</t>
  </si>
  <si>
    <t>2020年计划招收人数</t>
  </si>
  <si>
    <t xml:space="preserve">补助金额 </t>
  </si>
  <si>
    <t>培训人数</t>
  </si>
  <si>
    <t>省财政补助金额</t>
  </si>
  <si>
    <t>5+3学员</t>
  </si>
  <si>
    <t>3+2学员</t>
  </si>
  <si>
    <t>转岗培训</t>
  </si>
  <si>
    <t>岗位培训</t>
  </si>
  <si>
    <t>4栏</t>
  </si>
  <si>
    <t>6栏</t>
  </si>
  <si>
    <t>8栏=（1栏+2栏+4栏）*3+（3栏+5栏+6栏）*2+7栏*1</t>
  </si>
  <si>
    <t>10栏=9栏*0.385</t>
  </si>
  <si>
    <t>11栏=9栏+10栏</t>
  </si>
  <si>
    <t>12栏</t>
  </si>
  <si>
    <t>13栏=11栏+12栏</t>
  </si>
  <si>
    <t>汕尾市</t>
  </si>
  <si>
    <t>备注：1、采取预拨+结算”方式下达，补助标准：全科医生规范化培训3万元/人/年、助理全科医生培训和转岗培训2万元/人/年，岗位培训1万元/人/年。根据省财政厅、省委组织部、省人力资源社会保障厅《关于印发&lt;省直党政机关和事业单位培训费管理办法&gt;的通知》（粤财行〔2017〕260号），带教师资培训补助标准调整为550元/人/天，共集中培训7天。
     2、江门市只补助开平市、台山市和恩平市培训人数。
     3.安排珠海市补助资金主要用于中山大学附属第五医院开展全省助理全科医生骨干师资培训</t>
  </si>
  <si>
    <t>附件4-2-1</t>
  </si>
  <si>
    <t>2018年全科医生培训资金结算表</t>
  </si>
  <si>
    <t>2018年计划招收人数</t>
  </si>
  <si>
    <t>2018级实际招收人数</t>
  </si>
  <si>
    <t>结算2018年金额</t>
  </si>
  <si>
    <t>9栏=(5栏-1栏）*3+（6栏-2栏）*2+（7栏-3栏）*2+（8栏-4栏）*1</t>
  </si>
  <si>
    <t>备注：1、采取预拨+结算”方式下达，补助标准：全科医生规范化培训3万元/人/年、助理全科医生培训和转岗培训2万元/人/年，岗位培训1万元/人。
     2、江门市只补助开平市、台山市和恩平市培训人数。</t>
  </si>
  <si>
    <t>附件4-3</t>
  </si>
  <si>
    <t>2020年卫生人才培训项目资金分配测算表(订单定向培养农村卫生人才)</t>
  </si>
  <si>
    <t>培养专业</t>
  </si>
  <si>
    <t>学历层次</t>
  </si>
  <si>
    <t>补助标准</t>
  </si>
  <si>
    <t>2018年前结余</t>
  </si>
  <si>
    <t>2019年结算</t>
  </si>
  <si>
    <t>2020年经费补助</t>
  </si>
  <si>
    <t>学费</t>
  </si>
  <si>
    <t>住宿费</t>
  </si>
  <si>
    <t>生活费</t>
  </si>
  <si>
    <t>计划招生数</t>
  </si>
  <si>
    <t>2019年在读人数</t>
  </si>
  <si>
    <t>2019年结余</t>
  </si>
  <si>
    <t>2016级在读人数</t>
  </si>
  <si>
    <t xml:space="preserve">2017年在读人数 </t>
  </si>
  <si>
    <t>2018级在读人数</t>
  </si>
  <si>
    <t xml:space="preserve">2019年在读人数 </t>
  </si>
  <si>
    <t xml:space="preserve">2020年计划招生数 </t>
  </si>
  <si>
    <t>4栏=1栏+2栏+3栏</t>
  </si>
  <si>
    <t>8栏=（6栏-7栏）*4栏</t>
  </si>
  <si>
    <t>10栏</t>
  </si>
  <si>
    <t>13栏</t>
  </si>
  <si>
    <t>14栏=（9栏+10栏+11栏+12栏+13栏）*4栏</t>
  </si>
  <si>
    <t xml:space="preserve">  15栏=14栏-5栏-8栏</t>
  </si>
  <si>
    <t>-</t>
  </si>
  <si>
    <t>汕头大学医学院</t>
  </si>
  <si>
    <t>临床医学</t>
  </si>
  <si>
    <t>本科</t>
  </si>
  <si>
    <t>广东医科大学</t>
  </si>
  <si>
    <t>广东药科大学</t>
  </si>
  <si>
    <t>广州中医药大学</t>
  </si>
  <si>
    <t>中医学</t>
  </si>
  <si>
    <t>针灸推拿</t>
  </si>
  <si>
    <t>专科</t>
  </si>
  <si>
    <t>韶关学院医学院</t>
  </si>
  <si>
    <t>嘉应学院医学院</t>
  </si>
  <si>
    <t>肇庆医学高等专科学校</t>
  </si>
  <si>
    <t>广东江门中医药职业学院</t>
  </si>
  <si>
    <r>
      <t>备注：1.采取预拨+结算”方式下达，补助标准：参照广东省物价部门核定的学费标准、院校当地住宿标准进行精准补助、生活费6300元（按630元/月，每年10个月计算）。
      2.2018年底前结余经费由各院校所报，为2018年12月31日前按实际在培人数*新补助标准使用后应剩余经费，含2018年底前违约退款。为方便计算，统一确定为本科学历学生补助剩余经费。
      3.2020年招生总任务为扩大到2000人，按2019年招生数比例下达给各定点培养院校，实际计划招生数按2020年订单定向招生计划任务下达文件执行。经费可以定点培养院校结合实际统筹用于各专业和各学历层次学生培养。
      4.根据省卫生健康委、省教育厅、省人力资源社会保障厅和省中医药局《广东省卫生健康委等四部门关于做好2019年订单定向培养农村卫生人才工作的通知》（粤卫函</t>
    </r>
    <r>
      <rPr>
        <sz val="9"/>
        <rFont val="仿宋_GB2312"/>
        <family val="3"/>
      </rPr>
      <t>〔</t>
    </r>
    <r>
      <rPr>
        <sz val="9"/>
        <rFont val="宋体"/>
        <family val="0"/>
      </rPr>
      <t>2019</t>
    </r>
    <r>
      <rPr>
        <sz val="9"/>
        <rFont val="仿宋_GB2312"/>
        <family val="3"/>
      </rPr>
      <t>〕</t>
    </r>
    <r>
      <rPr>
        <sz val="9"/>
        <rFont val="宋体"/>
        <family val="0"/>
      </rPr>
      <t>750号），2019年起，新增汕头大学医学院作为订单定向医学大学生定点培养院校。</t>
    </r>
  </si>
  <si>
    <t>附件4-4</t>
  </si>
  <si>
    <t>2020年广东省家庭医生团队骨干师资培训项目资金测算表</t>
  </si>
  <si>
    <t>单位：万元</t>
  </si>
  <si>
    <t>补助金额</t>
  </si>
  <si>
    <t>广州市小计</t>
  </si>
  <si>
    <t>海珠区</t>
  </si>
  <si>
    <t>天河区</t>
  </si>
  <si>
    <t>黄埔区</t>
  </si>
  <si>
    <t>深圳市小计</t>
  </si>
  <si>
    <t>南山区</t>
  </si>
  <si>
    <t>宝安区</t>
  </si>
  <si>
    <t>佛山市小计</t>
  </si>
  <si>
    <t>南海区</t>
  </si>
  <si>
    <t>东莞市小计</t>
  </si>
  <si>
    <t>东莞市本级</t>
  </si>
  <si>
    <t xml:space="preserve">备注：1.项目资金用于经济欠发达地区城乡基层家庭医生团队培训，提升家庭医生对常见病多发病的诊疗及慢病防治、预防保健和健康教育技能，并加强医患沟通技巧和全科医学服务理念。
      2.每年培训30人，培训时间合计32天。培训对象每人每天补贴360元，每个培训基地每年所需要费用为34万元（30人*32天*360元/人/天） </t>
  </si>
  <si>
    <t>附件4-5</t>
  </si>
  <si>
    <t>2020年百名首席专家下基层计划补助资金测算表</t>
  </si>
  <si>
    <t>县（区）</t>
  </si>
  <si>
    <t>医疗机构</t>
  </si>
  <si>
    <t>现有床位数</t>
  </si>
  <si>
    <t>设置首席专家数量（人）</t>
  </si>
  <si>
    <t>2018年结余</t>
  </si>
  <si>
    <t>2020年补助资金</t>
  </si>
  <si>
    <t>4栏=1栏*2栏-3栏</t>
  </si>
  <si>
    <t>梅县区畲江中心卫生院</t>
  </si>
  <si>
    <t>惠东县多祝镇卫生院</t>
  </si>
  <si>
    <t>恩平市大槐镇中心卫生院</t>
  </si>
  <si>
    <t>吴川市第四人民医院</t>
  </si>
  <si>
    <t>信宜市怀乡中心卫生院</t>
  </si>
  <si>
    <t>江谷中心卫生院</t>
  </si>
  <si>
    <t>财政省直管县</t>
  </si>
  <si>
    <t>南雄市第二人民医院</t>
  </si>
  <si>
    <t>紫金县蓝塘中心卫生院</t>
  </si>
  <si>
    <t>兴宁市水口镇中心卫生院</t>
  </si>
  <si>
    <t>丰顺县第二人民医院</t>
  </si>
  <si>
    <t>五华县华城镇中心卫生院</t>
  </si>
  <si>
    <t>五华县安流镇中心卫生院</t>
  </si>
  <si>
    <t>博罗县杨村镇中心卫生院</t>
  </si>
  <si>
    <t>陆丰市甲子人民医院</t>
  </si>
  <si>
    <t>陆丰市碣石人民医院</t>
  </si>
  <si>
    <t>海丰县梅陇镇中心卫生院</t>
  </si>
  <si>
    <t>雷州市乌石卫生院</t>
  </si>
  <si>
    <t>雷州市附城卫生院</t>
  </si>
  <si>
    <t>廉江市青平镇中心卫生院</t>
  </si>
  <si>
    <t>廉江市安铺镇中心卫生院</t>
  </si>
  <si>
    <t>徐闻县锦和中心卫生院</t>
  </si>
  <si>
    <t>高州市石鼓镇中心卫生院</t>
  </si>
  <si>
    <t>化州市平定卫生院</t>
  </si>
  <si>
    <t>广宁县江屯中心卫生院</t>
  </si>
  <si>
    <t>怀集县冷坑中心卫生院</t>
  </si>
  <si>
    <t>饶平县新丰中心卫生院</t>
  </si>
  <si>
    <t>普宁市洪阳镇中心卫生院</t>
  </si>
  <si>
    <t>普宁市占陇镇中心卫生院</t>
  </si>
  <si>
    <t>揭西县棉湖镇中心卫生院</t>
  </si>
  <si>
    <t>惠来县隆江镇中心卫生院</t>
  </si>
  <si>
    <t>惠来县周田镇卫生院</t>
  </si>
  <si>
    <t>注：综合考虑现有床位数与区域分布，对乐昌市第二人民医院、五华县安流镇中心卫生院、高州市石鼓镇中心卫生院、化州市平定卫生院、英德市东华镇中心卫生院和揭西县棉湖镇中心卫生院，按每家招聘3名首席专家安排补助资金.</t>
  </si>
  <si>
    <t xml:space="preserve">   </t>
  </si>
  <si>
    <t>附件4-6</t>
  </si>
  <si>
    <t>2020年千名高校毕业生下基层计划补助资金测算表</t>
  </si>
  <si>
    <t>乡镇卫生院机构数(个）</t>
  </si>
  <si>
    <t>2019年计划招聘人数（人）</t>
  </si>
  <si>
    <t>2020年计划招聘人数（人）</t>
  </si>
  <si>
    <t>2018年补助资金结余</t>
  </si>
  <si>
    <t>6栏=2栏*4栏+3栏*4栏-5栏</t>
  </si>
  <si>
    <t>龙湖区</t>
  </si>
  <si>
    <t>澄海区</t>
  </si>
  <si>
    <t>潮阳区</t>
  </si>
  <si>
    <t>潮南区</t>
  </si>
  <si>
    <t>浈江区</t>
  </si>
  <si>
    <t>武江区</t>
  </si>
  <si>
    <t>曲江区</t>
  </si>
  <si>
    <t>源城区</t>
  </si>
  <si>
    <t>梅江区</t>
  </si>
  <si>
    <t>惠城区</t>
  </si>
  <si>
    <t>惠阳区</t>
  </si>
  <si>
    <t>城区</t>
  </si>
  <si>
    <t>江城区</t>
  </si>
  <si>
    <t>麻章区</t>
  </si>
  <si>
    <t>坡头区</t>
  </si>
  <si>
    <t>茂南区</t>
  </si>
  <si>
    <t>鼎湖区</t>
  </si>
  <si>
    <t>清城区</t>
  </si>
  <si>
    <t>湘桥区</t>
  </si>
  <si>
    <t>榕城区</t>
  </si>
  <si>
    <t>云城区</t>
  </si>
  <si>
    <t>备注：综合考虑各地招聘情况，对韶关市（浈江区、武江区、曲江区、乐昌市、始兴县、新丰县）、河源市（源城区、东源县、和平县）、梅州市（梅江区、梅县区、平远县、蕉岭县）、汕尾市（城区）、湛江市（麻章区、坡头区、吴川市、遂溪县）、潮州市（湘桥区、潮安区）按每县区招聘1名，其余各县区按招聘2名医疗卫生专业本科学历（学位）毕业生，每人每年1万元的补助标准预拨2020年新增人员补助经费，对2019年招聘人员按计划招聘数继续拨付第二年补助经费，待下一年度根据实际招聘人数据实结算。</t>
  </si>
  <si>
    <t>附件4-7</t>
  </si>
  <si>
    <t>2020年县级公立医院专科特设岗位资金测算表</t>
  </si>
  <si>
    <t>特设岗位补助（万元/年）</t>
  </si>
  <si>
    <t>2018年常住人口数</t>
  </si>
  <si>
    <t>人口系数</t>
  </si>
  <si>
    <t>综合评分</t>
  </si>
  <si>
    <t>评分系数</t>
  </si>
  <si>
    <t>综合系数</t>
  </si>
  <si>
    <t>特岗设立数量</t>
  </si>
  <si>
    <t>省财政应补助金额</t>
  </si>
  <si>
    <t>3栏＝2栏/∑2栏</t>
  </si>
  <si>
    <t>5栏=(100-5栏)/∑（100－5栏）</t>
  </si>
  <si>
    <t>6栏＝3栏*30%+5栏*70%</t>
  </si>
  <si>
    <t>8栏=1栏*7栏</t>
  </si>
  <si>
    <t>中央苏区县及民族自治县</t>
  </si>
  <si>
    <t>其他地区</t>
  </si>
  <si>
    <t>备注：1.综合评分为2014年县级医院综合服务能力评分，反映县级医院综合服务能力，得分越低服务能力越弱，反之越强。</t>
  </si>
  <si>
    <t xml:space="preserve">      2.因四舍五入原因，部分地区特岗设立数量存在微调。其中：惠来县按系数测算为8个特岗，调减1个；乳源县、广宁县、佛冈县为特岗测算数最少地区中综合评分最低的，相应各调增1个特岗。</t>
  </si>
  <si>
    <t xml:space="preserve">      3.人口系数权重为30%，综合评分系数权重为70%，主要考虑提升综合服务能力弱的地区，适当考虑服务人口多的地区</t>
  </si>
  <si>
    <t xml:space="preserve">      4.中央苏区县和少数民族县共安排特岗80个，其他地区安排220个。</t>
  </si>
  <si>
    <t>附件5</t>
  </si>
  <si>
    <t>2020年县镇医联体建设补助资金分配表</t>
  </si>
  <si>
    <t>补助资金</t>
  </si>
  <si>
    <t>备注：1. 项目用于支持县镇医联体中的县级医院派遣医务人才到镇村医疗机构轮转、培训县镇医务人员等。
2.省财政对15个地级市（含江门）每市补助500万元，请各市选取成效突出的一个县（市、区），按以奖代补的形式给予补助。</t>
  </si>
  <si>
    <t>附件6</t>
  </si>
  <si>
    <t>2020年基层医疗卫生机构实施国家基本药物制度和综合改革以奖代补资金分配表</t>
  </si>
  <si>
    <t>卫生现状</t>
  </si>
  <si>
    <t>财力系数</t>
  </si>
  <si>
    <t>分配系数＝人口系数×50%＋卫生现状×30%+财力系数×20%</t>
  </si>
  <si>
    <t>资金分配</t>
  </si>
  <si>
    <t>2018年末常住
人口(万人)</t>
  </si>
  <si>
    <t>系数</t>
  </si>
  <si>
    <t>2018年末基层
医疗卫生机构数</t>
  </si>
  <si>
    <t>2018年财力综合系数</t>
  </si>
  <si>
    <t>2栏=1栏/∑1栏</t>
  </si>
  <si>
    <t>4栏=3栏/∑3栏</t>
  </si>
  <si>
    <t>6栏=（4/50-5栏/∑5栏)/3</t>
  </si>
  <si>
    <t>7栏=(2栏×50%＋4栏×30%＋6栏×20%)</t>
  </si>
  <si>
    <t>8栏＝10000*7栏</t>
  </si>
  <si>
    <t>附件7</t>
  </si>
  <si>
    <t>2020年省级疫病防控项目资金分配表</t>
  </si>
  <si>
    <t>因素法分配项目</t>
  </si>
  <si>
    <t>扩大免疫规划</t>
  </si>
  <si>
    <t>艾滋病防治</t>
  </si>
  <si>
    <t>结核病防治</t>
  </si>
  <si>
    <t>性病防治</t>
  </si>
  <si>
    <t>麻风病防治</t>
  </si>
  <si>
    <t>重点传染病防治</t>
  </si>
  <si>
    <t>地方病与寄生虫病防治</t>
  </si>
  <si>
    <t>精神卫生</t>
  </si>
  <si>
    <t>慢性病防治</t>
  </si>
  <si>
    <t>牙病防治</t>
  </si>
  <si>
    <t>职业病防治</t>
  </si>
  <si>
    <t>应急项目</t>
  </si>
  <si>
    <t>公共卫生综合服务项目和重大公卫项目预算绩效管理</t>
  </si>
  <si>
    <t>环境卫生与学校卫生</t>
  </si>
  <si>
    <t>部门预算经济科目</t>
  </si>
  <si>
    <t>一、省本级</t>
  </si>
  <si>
    <t>省卫生健康委本部</t>
  </si>
  <si>
    <t>省疾病预防控制中心</t>
  </si>
  <si>
    <t>省卫生监督所</t>
  </si>
  <si>
    <t>省职业病防治院</t>
  </si>
  <si>
    <t>省医学会</t>
  </si>
  <si>
    <t>省泗安医院</t>
  </si>
  <si>
    <t>省生物制品与药物研究所</t>
  </si>
  <si>
    <t>省公共卫生研究院</t>
  </si>
  <si>
    <t>省皮肤病防治中心</t>
  </si>
  <si>
    <t>省结核病防治中心</t>
  </si>
  <si>
    <t>省精神卫生中心</t>
  </si>
  <si>
    <t>汕头大学精神卫生中心</t>
  </si>
  <si>
    <t>省心血管病中心</t>
  </si>
  <si>
    <t>省牙病防治指导中心（省口腔医院）</t>
  </si>
  <si>
    <t>省妇幼保健院</t>
  </si>
  <si>
    <t>省第二人民医院</t>
  </si>
  <si>
    <t>省监狱中心医院</t>
  </si>
  <si>
    <t>广州</t>
  </si>
  <si>
    <t>深圳</t>
  </si>
  <si>
    <t>珠海</t>
  </si>
  <si>
    <t>汕头</t>
  </si>
  <si>
    <t>佛山</t>
  </si>
  <si>
    <t>韶关</t>
  </si>
  <si>
    <t>河源</t>
  </si>
  <si>
    <t>梅州</t>
  </si>
  <si>
    <t>惠州</t>
  </si>
  <si>
    <t>汕尾</t>
  </si>
  <si>
    <t>东莞</t>
  </si>
  <si>
    <t>中山</t>
  </si>
  <si>
    <t>江门</t>
  </si>
  <si>
    <t>阳江</t>
  </si>
  <si>
    <t>湛江</t>
  </si>
  <si>
    <t>茂名</t>
  </si>
  <si>
    <t>肇庆</t>
  </si>
  <si>
    <t>清远</t>
  </si>
  <si>
    <t>潮州</t>
  </si>
  <si>
    <t>揭阳</t>
  </si>
  <si>
    <t>云浮</t>
  </si>
  <si>
    <t>顺德</t>
  </si>
  <si>
    <t>南澳</t>
  </si>
  <si>
    <t>南雄</t>
  </si>
  <si>
    <t>仁化</t>
  </si>
  <si>
    <t>乳源</t>
  </si>
  <si>
    <t>翁源</t>
  </si>
  <si>
    <t>紫金</t>
  </si>
  <si>
    <t>龙川</t>
  </si>
  <si>
    <t>连平</t>
  </si>
  <si>
    <t>兴宁</t>
  </si>
  <si>
    <t>五华</t>
  </si>
  <si>
    <t>丰顺</t>
  </si>
  <si>
    <t>大埔</t>
  </si>
  <si>
    <t>博罗</t>
  </si>
  <si>
    <t>陆河</t>
  </si>
  <si>
    <t>陆丰</t>
  </si>
  <si>
    <t>海丰</t>
  </si>
  <si>
    <t>阳春</t>
  </si>
  <si>
    <t>徐闻</t>
  </si>
  <si>
    <t>廉江</t>
  </si>
  <si>
    <t>雷州</t>
  </si>
  <si>
    <t>高州</t>
  </si>
  <si>
    <t>化州</t>
  </si>
  <si>
    <t>封开</t>
  </si>
  <si>
    <t>怀集</t>
  </si>
  <si>
    <t>德庆</t>
  </si>
  <si>
    <t>广宁</t>
  </si>
  <si>
    <t>英德</t>
  </si>
  <si>
    <t>连山</t>
  </si>
  <si>
    <t>连南</t>
  </si>
  <si>
    <t>饶平</t>
  </si>
  <si>
    <t>普宁</t>
  </si>
  <si>
    <t>揭西</t>
  </si>
  <si>
    <t>惠来</t>
  </si>
  <si>
    <t>罗定</t>
  </si>
  <si>
    <t>新兴</t>
  </si>
  <si>
    <t>附件7-1</t>
  </si>
  <si>
    <t>2020年省级疫病防控专项资金（市县）测算表</t>
  </si>
  <si>
    <t xml:space="preserve">                                                                  金额单位：万元</t>
  </si>
  <si>
    <t>各地市、省财政直管县</t>
  </si>
  <si>
    <t>麻风病防控</t>
  </si>
  <si>
    <t>性病防控</t>
  </si>
  <si>
    <t>结核病防控</t>
  </si>
  <si>
    <t>地方病防治</t>
  </si>
  <si>
    <t>寄生虫病防治</t>
  </si>
  <si>
    <t>慢病防治</t>
  </si>
  <si>
    <t>综合平均指数</t>
  </si>
  <si>
    <t>钉螺疫情处置</t>
  </si>
  <si>
    <t>公共卫生能力建设</t>
  </si>
  <si>
    <t>应急处置</t>
  </si>
  <si>
    <t>免疫规划疫苗报告接种率实种人数</t>
  </si>
  <si>
    <t>实验室检测常规任务数</t>
  </si>
  <si>
    <t>麻风病补助人数与监测、筛查、转诊人数</t>
  </si>
  <si>
    <t>梅毒示范区、性病监测、管理与干预任务数</t>
  </si>
  <si>
    <t>肺结核患者耐药筛查数</t>
  </si>
  <si>
    <t>碘缺乏病评价市级复查任务数</t>
  </si>
  <si>
    <t>发热病人疟原虫血检人数</t>
  </si>
  <si>
    <t>慢病示范区、全民健康、重点慢病、伤害监测与干预任务数</t>
  </si>
  <si>
    <t>窝沟封闭与局部用氟任务数</t>
  </si>
  <si>
    <t>现存活HIV/AIDS数</t>
  </si>
  <si>
    <t>省级示范区个数</t>
  </si>
  <si>
    <t>HIV扩大检测人数</t>
  </si>
  <si>
    <t>患者管理治疗人数（补助标准：25元/人）</t>
  </si>
  <si>
    <t>心理健康服务试点（标准：50万元/个）</t>
  </si>
  <si>
    <t>水质检测能力提升地区数</t>
  </si>
  <si>
    <t>结核病防治能力提升地区数</t>
  </si>
  <si>
    <t>3=[2]/∑[2]</t>
  </si>
  <si>
    <t>5=[4]/∑[4]</t>
  </si>
  <si>
    <t>7=[6]/∑[6]</t>
  </si>
  <si>
    <t>9=[8]/∑[8]</t>
  </si>
  <si>
    <t>11=[10]/∑[10]</t>
  </si>
  <si>
    <t>13=[12]/∑[12]</t>
  </si>
  <si>
    <t>15=[14]/∑[14]</t>
  </si>
  <si>
    <t>17=[16]/∑[16]</t>
  </si>
  <si>
    <t>19=[18]/∑[18]</t>
  </si>
  <si>
    <t>20=([3]×5%＋[5]×36%＋[7]×10%＋[9]×5%＋[11]×20%＋[13]×1%＋[15]×11%+[17]×6%+[19]×6%)×1000</t>
  </si>
  <si>
    <t>21=[20]/∑[20]</t>
  </si>
  <si>
    <t>22＝（3656）*[21]</t>
  </si>
  <si>
    <t>26=（[23]/∑[23]*0.0383+[24]*30+[25]/∑[25]*0.001）/2820</t>
  </si>
  <si>
    <t>27＝（2820）*[26]</t>
  </si>
  <si>
    <t>30＝[28]*0.0025+[29]*50</t>
  </si>
  <si>
    <t>34=[32]/∑[32]*5/6+[33]*1/6</t>
  </si>
  <si>
    <t>36（疫源地监测点：国家监测点廉江市，流动监测点麻章区、雷州市、遂溪县）,活体鼠检测全年不少于1000只,7-10万元/监测点。其它流动监测点中山、江门开平市、梅州五华县、肇庆高要区活体鼠检测全年不少于300只，3万元/监测点。补助湛江鼠疫防治研究所5万元用于组织监测点专业人员培训和技术指导。）</t>
  </si>
  <si>
    <t>37=22+27+30+31+35+36</t>
  </si>
  <si>
    <t>附件8</t>
  </si>
  <si>
    <t>2020年出生缺陷综合防控项目资金分配表</t>
  </si>
  <si>
    <t>预算编码</t>
  </si>
  <si>
    <t>地中海贫血防控</t>
  </si>
  <si>
    <t>唐氏综合征和明显形态结构畸筛查及新生儿疾病筛查</t>
  </si>
  <si>
    <t>省级出生缺陷防控中心建设管理补助</t>
  </si>
  <si>
    <t>应补助金额</t>
  </si>
  <si>
    <t>结算2018年需方补助结余资金</t>
  </si>
  <si>
    <t>结算后补助金额</t>
  </si>
  <si>
    <t>以后年度待结算</t>
  </si>
  <si>
    <t>实际下达补助金额</t>
  </si>
  <si>
    <t>目标人群数(对)</t>
  </si>
  <si>
    <t>省财政补助标准（元）</t>
  </si>
  <si>
    <t>需方补助</t>
  </si>
  <si>
    <t>实验室建设及项目管理运作补助</t>
  </si>
  <si>
    <t>电子档案补助</t>
  </si>
  <si>
    <t>目标人群数(人)</t>
  </si>
  <si>
    <t>小计</t>
  </si>
  <si>
    <t>地中海贫血防控结余资金</t>
  </si>
  <si>
    <t>唐氏综合征和明显形态结构畸筛查及新生儿疾病筛查结余资金</t>
  </si>
  <si>
    <r>
      <t>3栏=1栏</t>
    </r>
    <r>
      <rPr>
        <b/>
        <sz val="10"/>
        <rFont val="Arial"/>
        <family val="2"/>
      </rPr>
      <t>×</t>
    </r>
    <r>
      <rPr>
        <b/>
        <sz val="10"/>
        <rFont val="宋体"/>
        <family val="0"/>
      </rPr>
      <t>2栏</t>
    </r>
  </si>
  <si>
    <r>
      <t>8栏=6栏</t>
    </r>
    <r>
      <rPr>
        <b/>
        <sz val="10"/>
        <rFont val="Arial"/>
        <family val="2"/>
      </rPr>
      <t>×</t>
    </r>
    <r>
      <rPr>
        <b/>
        <sz val="10"/>
        <rFont val="宋体"/>
        <family val="0"/>
      </rPr>
      <t>7栏×85%</t>
    </r>
  </si>
  <si>
    <t>10栏=3栏+4栏+5栏+8栏+9栏</t>
  </si>
  <si>
    <t>11栏=12栏+13栏</t>
  </si>
  <si>
    <t>15栏=10栏-11栏</t>
  </si>
  <si>
    <t>16栏</t>
  </si>
  <si>
    <t>17栏=15栏-16栏</t>
  </si>
  <si>
    <t>地级市小计</t>
  </si>
  <si>
    <t>汕头市本级</t>
  </si>
  <si>
    <t>金平区</t>
  </si>
  <si>
    <t>濠江区</t>
  </si>
  <si>
    <t>韶关市本级</t>
  </si>
  <si>
    <t>河源市本级</t>
  </si>
  <si>
    <t>梅州市本级</t>
  </si>
  <si>
    <t>惠州市本级</t>
  </si>
  <si>
    <t>汕尾市本级</t>
  </si>
  <si>
    <t>江门市本级</t>
  </si>
  <si>
    <t>阳江市本级</t>
  </si>
  <si>
    <t>湛江市本级</t>
  </si>
  <si>
    <t>赤坎区</t>
  </si>
  <si>
    <t>霞山区</t>
  </si>
  <si>
    <t>茂名市本级</t>
  </si>
  <si>
    <t>肇庆市本级</t>
  </si>
  <si>
    <t>端州区</t>
  </si>
  <si>
    <t>清远市本级</t>
  </si>
  <si>
    <t>潮州市本级</t>
  </si>
  <si>
    <t>揭阳市本级</t>
  </si>
  <si>
    <t>云浮市本级</t>
  </si>
  <si>
    <t>乳源瑶族自治县</t>
  </si>
  <si>
    <t>连山壮族瑶族自治县</t>
  </si>
  <si>
    <t>连南瑶族自治县</t>
  </si>
  <si>
    <t>备注：
1.地贫防控项目需方补助按71元/对夫妇的人均标准并结合上年经费结转情况进行测算。参照《关于进一步扩大2015年地中海贫血防控试点项目实施范围的通知》（国卫办妇幼函〔2015〕874号），从2016年1月1日起地贫基因检测和胎儿地贫产前诊断（含遗传咨询）省补助标准分别提高至1000元/对夫妇和1850元/例，血红蛋白电泳和重度地贫胎儿终止妊娠省补助标准不变，仍为100元/对和1200元/例。
2.地贫防控项目供方补助包括实验室建设和质控、人员培训、会议、宣传和社会教育、办公用品、督导、信息系统建设和维护、电子档案建立（5元/家庭）、省级项目管理组织保障和省级定点进修机构补助等经费。实验室建设，地级以上市每年3万元，县（市、区）每年1.5万元。项目管理和协作，地级以上市每年7万元，县（市、区）每年4万元。为减少资金结余，2019年实际下达数为0或不足的地区，地贫供方补助可从上年需方补助结余中调剂。
3.出生缺陷综合防控项目需方补助按85%比例下达经费，并按344元/对夫妇的人均标准结算上年经费。其中省财政补助孕妇265元/胎、新生儿79元/例。市、县财政承担比例和具体补助标准按《广东省卫生计生委办公室关于印发广东省出生缺陷综合防控项目管理方案（2018-2020年）的通知》(粤卫办〔2018〕17号)执行。
4.韶关浈江区、武江区、阳江江城区以及非建制区未设妇幼保健机构的县（市、区），不安排地贫防控项目县级供方补助，上述区可自行指定相应机构承担项目职责。
5.本次结算后补助资金为负数的地区，实际下达补助资金为零。尚未结算资金待以后年度继续结算。</t>
  </si>
  <si>
    <t>附件9</t>
  </si>
  <si>
    <t>2020年公立医院取消药品加成财政补偿资金分配表</t>
  </si>
  <si>
    <t>省人民医院</t>
  </si>
  <si>
    <t>省结核病控制中心</t>
  </si>
  <si>
    <t>汕头大学医学院第二附属医院</t>
  </si>
  <si>
    <t>汕头大学医学院附属肿瘤医院</t>
  </si>
  <si>
    <t>南方医科大学南方医院本部</t>
  </si>
  <si>
    <t>中山大学肿瘤防治中心</t>
  </si>
  <si>
    <t>省第三荣军医院</t>
  </si>
  <si>
    <t>省计划生育专科医院</t>
  </si>
  <si>
    <t>广东省干部疗养院</t>
  </si>
  <si>
    <t>南部战区总医院</t>
  </si>
  <si>
    <t>陆军第七十四集团军医院</t>
  </si>
  <si>
    <t>南部战区空军医院</t>
  </si>
  <si>
    <t>南部战区海军第一医院</t>
  </si>
  <si>
    <t>海军陆战队医院</t>
  </si>
  <si>
    <t>暨南大学附属第一医院（广州华侨医院）</t>
  </si>
  <si>
    <t>备注：部队、武警所属公立医院，暨南大学附属第一医院（广州华侨医院）的补助资金由省卫生健康委转拨。</t>
  </si>
  <si>
    <t>附件9-1</t>
  </si>
  <si>
    <t>公立医院综合改革补助资金分配测算表（经济欠发达地区原参加县级综合改革公立医院）</t>
  </si>
  <si>
    <t>2013年药品费用数据</t>
  </si>
  <si>
    <t>2012年药品费用数据</t>
  </si>
  <si>
    <t>2011年药品费用数据</t>
  </si>
  <si>
    <t>2011年-2013年
平均药品加成</t>
  </si>
  <si>
    <t>2020年所需财政补偿资金</t>
  </si>
  <si>
    <t>药品收入</t>
  </si>
  <si>
    <t>药品费</t>
  </si>
  <si>
    <t>药品加成收入</t>
  </si>
  <si>
    <t>[1]</t>
  </si>
  <si>
    <t>[2]</t>
  </si>
  <si>
    <t>[3]=[1]-[2]</t>
  </si>
  <si>
    <t>[4]</t>
  </si>
  <si>
    <t>[5]</t>
  </si>
  <si>
    <t>[6]=[4]-[5]</t>
  </si>
  <si>
    <t>[7]</t>
  </si>
  <si>
    <t>[8]</t>
  </si>
  <si>
    <t>[9]=[7]-[8]</t>
  </si>
  <si>
    <t>[10]</t>
  </si>
  <si>
    <t>[11]=[10]*10%</t>
  </si>
  <si>
    <t>乐昌市妇幼保健院</t>
  </si>
  <si>
    <t>乐昌市中医院</t>
  </si>
  <si>
    <t>始兴县中医院</t>
  </si>
  <si>
    <t>始兴县妇幼保健院</t>
  </si>
  <si>
    <t>新丰县中医院</t>
  </si>
  <si>
    <t>新丰县妇幼保健院</t>
  </si>
  <si>
    <t>东源县中医院</t>
  </si>
  <si>
    <t>和平县中医院</t>
  </si>
  <si>
    <t>梅县</t>
  </si>
  <si>
    <t>梅县区中医医院</t>
  </si>
  <si>
    <t>平远县中医医院</t>
  </si>
  <si>
    <t>蕉岭县中医医院</t>
  </si>
  <si>
    <t>蕉岭县妇幼保健院</t>
  </si>
  <si>
    <t>惠东县中医院</t>
  </si>
  <si>
    <t>龙门县中医医院</t>
  </si>
  <si>
    <t>台山市中医院</t>
  </si>
  <si>
    <t>开平市中医院</t>
  </si>
  <si>
    <t>开平市水口医院</t>
  </si>
  <si>
    <t>开平市人民医院</t>
  </si>
  <si>
    <t>江门市五邑中医院恩平分院</t>
  </si>
  <si>
    <t>阳东县</t>
  </si>
  <si>
    <t>阳西县中医院</t>
  </si>
  <si>
    <t>吴川市中医院</t>
  </si>
  <si>
    <t>遂溪县中医院</t>
  </si>
  <si>
    <t>信宜市中医院</t>
  </si>
  <si>
    <t>茂名市电白区中医院</t>
  </si>
  <si>
    <t>四会市中医院</t>
  </si>
  <si>
    <t>高要市</t>
  </si>
  <si>
    <t>肇庆市高要区中医院</t>
  </si>
  <si>
    <t>肇庆市高要区人民医院</t>
  </si>
  <si>
    <t>肇庆市高要区妇幼保健院</t>
  </si>
  <si>
    <t>连州市中医院</t>
  </si>
  <si>
    <t>佛冈县中医院</t>
  </si>
  <si>
    <t>阳山县中医院</t>
  </si>
  <si>
    <t>潮州市潮安区人民医院</t>
  </si>
  <si>
    <t>郁南县中医院</t>
  </si>
  <si>
    <t>汕头市南澳县人民医院</t>
  </si>
  <si>
    <t>南雄市中医院</t>
  </si>
  <si>
    <t>仁化县妇幼保健院</t>
  </si>
  <si>
    <t>翁源县中医院</t>
  </si>
  <si>
    <t>翁源县妇幼保健院</t>
  </si>
  <si>
    <t>乳源瑶族自治县妇幼保健计划生育服务中心</t>
  </si>
  <si>
    <t>乳源瑶族自治县人民医院</t>
  </si>
  <si>
    <t>乳源县中医院</t>
  </si>
  <si>
    <t>河源市龙川县人民医院</t>
  </si>
  <si>
    <t>河源市龙川县中医院</t>
  </si>
  <si>
    <t>河源市龙川县妇幼保健院</t>
  </si>
  <si>
    <t>河源市紫金县人民医院</t>
  </si>
  <si>
    <t>河源市紫金县中医院</t>
  </si>
  <si>
    <t>河源市紫金县妇幼保健院</t>
  </si>
  <si>
    <t>连平县中医院</t>
  </si>
  <si>
    <t>兴宁市中医医院</t>
  </si>
  <si>
    <t>大埔县中医医院</t>
  </si>
  <si>
    <t>丰顺县中医院</t>
  </si>
  <si>
    <t>五华县妇幼保健院</t>
  </si>
  <si>
    <t>五华县中医医院</t>
  </si>
  <si>
    <t>博罗县中医医院</t>
  </si>
  <si>
    <t>陆丰市中医医院</t>
  </si>
  <si>
    <t>海丰县中医医院</t>
  </si>
  <si>
    <t>海丰县彭湃纪念医院</t>
  </si>
  <si>
    <t>陆河县妇幼保健院</t>
  </si>
  <si>
    <t>陆河县中医院</t>
  </si>
  <si>
    <t>阳春市中医院</t>
  </si>
  <si>
    <t>雷州市中医医院</t>
  </si>
  <si>
    <t>徐闻县中医医院</t>
  </si>
  <si>
    <t>高州市中医院</t>
  </si>
  <si>
    <t>化州市中医院</t>
  </si>
  <si>
    <t>广宁县中医院</t>
  </si>
  <si>
    <t>德庆县中医院</t>
  </si>
  <si>
    <t>封开县中医院</t>
  </si>
  <si>
    <t>怀集县中医院</t>
  </si>
  <si>
    <t>英德市中医院</t>
  </si>
  <si>
    <t>广东省英德市人民医院</t>
  </si>
  <si>
    <t>连山壮族瑶族自治县人民医院</t>
  </si>
  <si>
    <t>连南瑶族自治县人民医院</t>
  </si>
  <si>
    <t>饶平县中医医院</t>
  </si>
  <si>
    <t>普宁市人民医院</t>
  </si>
  <si>
    <t>普宁市慢性病防治中心</t>
  </si>
  <si>
    <t>普宁市中医医院</t>
  </si>
  <si>
    <t>揭西县棉湖华侨医院</t>
  </si>
  <si>
    <t>揭西县中医医院</t>
  </si>
  <si>
    <t>惠来县人民医院</t>
  </si>
  <si>
    <t>惠来县慈云中医院</t>
  </si>
  <si>
    <t>罗定市中医院</t>
  </si>
  <si>
    <t>新兴县中医院</t>
  </si>
  <si>
    <t>附件9-2</t>
  </si>
  <si>
    <t>公立医院综合改革补助资金分配测算表（经济欠发达地区新增纳入综合改革公立医院）</t>
  </si>
  <si>
    <t>2014年药品费用数据</t>
  </si>
  <si>
    <t>2015年药品费用数据</t>
  </si>
  <si>
    <t>2016年药品费用数据</t>
  </si>
  <si>
    <t>2014年-2016年
平均药品加成</t>
  </si>
  <si>
    <t>2020年实际下拨</t>
  </si>
  <si>
    <t>[2]=[1]-[1]/1.15</t>
  </si>
  <si>
    <t>[3]</t>
  </si>
  <si>
    <t>[4]=[3]-[1]/1.15</t>
  </si>
  <si>
    <t>[6]=[5]-[1]/1.15</t>
  </si>
  <si>
    <t>[8]=[7]*10%</t>
  </si>
  <si>
    <t>[9]</t>
  </si>
  <si>
    <t>[10]=[8]+[9]</t>
  </si>
  <si>
    <t>汕头市第四人民医院</t>
  </si>
  <si>
    <t>汕头市第二人民医院</t>
  </si>
  <si>
    <t>汕头市中医医院</t>
  </si>
  <si>
    <t>汕头市中心医院</t>
  </si>
  <si>
    <t>汕头市皮肤性病防治院</t>
  </si>
  <si>
    <t>汕头市结核病防治所</t>
  </si>
  <si>
    <t>汕头市职业病防治所</t>
  </si>
  <si>
    <t>汕头市妇幼保健院</t>
  </si>
  <si>
    <t>汕头市第三人民医院</t>
  </si>
  <si>
    <t>汕头金砂中医医院</t>
  </si>
  <si>
    <t>汕头大学校医院</t>
  </si>
  <si>
    <t>汕头市金平区人民医院</t>
  </si>
  <si>
    <t>汕头市金平区第三人民医院</t>
  </si>
  <si>
    <t>汕头市金平区中医医院</t>
  </si>
  <si>
    <t>汕头市金平区妇幼保健院（金平区金砂街道社区卫生服务中心）</t>
  </si>
  <si>
    <t>汕头市龙湖区下蓬医院</t>
  </si>
  <si>
    <t>汕头市龙湖人民医院</t>
  </si>
  <si>
    <t>汕头市龙湖区珠池医院</t>
  </si>
  <si>
    <t>汕头市澄海区中医医院</t>
  </si>
  <si>
    <t>汕头市澄海区慢性病防治站</t>
  </si>
  <si>
    <t>汕头市澄海区人民医院</t>
  </si>
  <si>
    <t>汕头市澄海区妇幼保健院</t>
  </si>
  <si>
    <t>汕头市濠江区人民医院</t>
  </si>
  <si>
    <t>汕头市濠江区河浦人民医院</t>
  </si>
  <si>
    <t>汕头市濠江区珠浦医院</t>
  </si>
  <si>
    <t>汕头市潮阳区慢性病防治站</t>
  </si>
  <si>
    <t>汕头市潮阳区妇幼保健院</t>
  </si>
  <si>
    <t>汕头市潮阳区中医医院</t>
  </si>
  <si>
    <t>汕头市潮阳区人民医院</t>
  </si>
  <si>
    <t>汕头市潮阳区大峰医院</t>
  </si>
  <si>
    <t>汕头市潮南区人民医院</t>
  </si>
  <si>
    <t>粤北人民医院</t>
  </si>
  <si>
    <t>粤北第二人民医院</t>
  </si>
  <si>
    <t>韶关市妇幼保健院</t>
  </si>
  <si>
    <t>韶关市口腔医院</t>
  </si>
  <si>
    <t>韶关市中医院</t>
  </si>
  <si>
    <t>韶关市职业病防治院</t>
  </si>
  <si>
    <t>韶关市铁路医院</t>
  </si>
  <si>
    <t>韶关市第一人民医院</t>
  </si>
  <si>
    <t>韶关学院医院</t>
  </si>
  <si>
    <t>广东省韶关市第三人民医院</t>
  </si>
  <si>
    <t>粤北第三人民医院</t>
  </si>
  <si>
    <t>韶关学院医学院新华医院</t>
  </si>
  <si>
    <t>广东省地质勘查局韶关地质职工医院(706)</t>
  </si>
  <si>
    <t>韶关市皮肤病医院</t>
  </si>
  <si>
    <t>韶关市复退军人医院</t>
  </si>
  <si>
    <t>广东省核工业地质局二九一大队职工医院</t>
  </si>
  <si>
    <t>韶关市曲江区妇幼保健计划生育服务中心</t>
  </si>
  <si>
    <t>曲江区人民医院</t>
  </si>
  <si>
    <t>乐昌市慢性病防治站</t>
  </si>
  <si>
    <t>新丰县慢性病防治站</t>
  </si>
  <si>
    <t>河源市中医院</t>
  </si>
  <si>
    <t>河源市妇幼保健院</t>
  </si>
  <si>
    <t>河源市人民医院</t>
  </si>
  <si>
    <t>广东省河源市慢性病职业病防治院</t>
  </si>
  <si>
    <t>源城区人民医院</t>
  </si>
  <si>
    <t>源城区精神卫生防治所</t>
  </si>
  <si>
    <t>东源县慢性病防治站</t>
  </si>
  <si>
    <t>和平县精神康复中心</t>
  </si>
  <si>
    <t>和平县慢性病防治站</t>
  </si>
  <si>
    <t>梅州市人民医院</t>
  </si>
  <si>
    <t>梅州市慢性病防治院</t>
  </si>
  <si>
    <t>梅州市第三人民医院</t>
  </si>
  <si>
    <t>梅州市妇幼保健计划生育服务中心</t>
  </si>
  <si>
    <t>嘉应学院医学院附属医院</t>
  </si>
  <si>
    <t>梅州市中医医院</t>
  </si>
  <si>
    <t>梅县残疾人康复医院</t>
  </si>
  <si>
    <t>梅县残疾人联合会德和医院</t>
  </si>
  <si>
    <t>梅州市复退军人医院</t>
  </si>
  <si>
    <t>梅州市第二中医医院</t>
  </si>
  <si>
    <t>梅州市梅江区妇幼保健计划生育服务中心</t>
  </si>
  <si>
    <t>梅州市梅江区慢性病防治站</t>
  </si>
  <si>
    <t>梅州市梅江区深梅眼科医院</t>
  </si>
  <si>
    <t>梅县区慢性病防治院</t>
  </si>
  <si>
    <t>梅州市梅县区妇幼保健计划生育服务中心</t>
  </si>
  <si>
    <t>中山大学附属第三医院粤东医院</t>
  </si>
  <si>
    <t>平远县妇幼保健院</t>
  </si>
  <si>
    <t>平远县慢性病防治站</t>
  </si>
  <si>
    <t>蕉岭县慢性病防治站</t>
  </si>
  <si>
    <t>惠州市结核病防治研究所</t>
  </si>
  <si>
    <t>惠州市皮肤病防治研究所（皮肤病医院）</t>
  </si>
  <si>
    <t>惠州市妇幼保健计划生育服务中心</t>
  </si>
  <si>
    <t>惠州市中心人民医院</t>
  </si>
  <si>
    <t>惠州市第一人民医院</t>
  </si>
  <si>
    <t>惠州市第二人民医院</t>
  </si>
  <si>
    <t>惠州市白露医院</t>
  </si>
  <si>
    <t>惠州市复员退伍军人医院</t>
  </si>
  <si>
    <t>惠州市中医医院</t>
  </si>
  <si>
    <t>惠城区慢性病防治站</t>
  </si>
  <si>
    <t>惠州市第三人民医院</t>
  </si>
  <si>
    <t>惠州市惠城区中医医院</t>
  </si>
  <si>
    <t>惠城区水口人民医院</t>
  </si>
  <si>
    <t>惠州市惠城区小金口人民医院</t>
  </si>
  <si>
    <t>仲恺高新区人民医院（仲恺区）</t>
  </si>
  <si>
    <t>惠州市第二妇幼保健院</t>
  </si>
  <si>
    <t>惠阳区慢性病防治站</t>
  </si>
  <si>
    <t>惠州市第六人民医院</t>
  </si>
  <si>
    <t>惠州市惠阳区中医院</t>
  </si>
  <si>
    <t>惠州市惠阳区妇幼保健院</t>
  </si>
  <si>
    <t>惠州市中大惠亚医院（大亚湾区）</t>
  </si>
  <si>
    <t>惠东县慢性病防治站</t>
  </si>
  <si>
    <t>龙门县结核病防治所</t>
  </si>
  <si>
    <t>龙门县慢性病防治站</t>
  </si>
  <si>
    <t>汕尾市妇幼保健院</t>
  </si>
  <si>
    <t>汕尾市人民医院</t>
  </si>
  <si>
    <t>汕尾市城区妇幼保健计划生育服务中心</t>
  </si>
  <si>
    <t>汕尾逸挥基金医院</t>
  </si>
  <si>
    <t>台山市结核病防治所</t>
  </si>
  <si>
    <t>台山市慢性病防治站</t>
  </si>
  <si>
    <t>开平市第三人民医院</t>
  </si>
  <si>
    <t>开平市皮肤病防治站</t>
  </si>
  <si>
    <t>开平市结核病防治所</t>
  </si>
  <si>
    <t>恩平市慢性病防治站</t>
  </si>
  <si>
    <t>阳江市人民医院</t>
  </si>
  <si>
    <t>阳江市妇幼保健院</t>
  </si>
  <si>
    <t>阳江市中医医院</t>
  </si>
  <si>
    <t>阳江市儒洞皮肤病防治院</t>
  </si>
  <si>
    <t>阳江市第三人民医院</t>
  </si>
  <si>
    <t>阳江市中西医结合医院</t>
  </si>
  <si>
    <t>阳江市公共卫生医院</t>
  </si>
  <si>
    <t>阳江市江城区妇幼保健计划生育服务中心</t>
  </si>
  <si>
    <t>阳江市江城区人民医院</t>
  </si>
  <si>
    <t>阳江高新区人民医院</t>
  </si>
  <si>
    <t>湛江市皮肤病专科医院</t>
  </si>
  <si>
    <t>湛江市慢性病防治所</t>
  </si>
  <si>
    <t>湛江市妇幼保健院</t>
  </si>
  <si>
    <t>湛江中心人民医院</t>
  </si>
  <si>
    <t>湛江市第一中医医院</t>
  </si>
  <si>
    <t>湛江市第二中医医院</t>
  </si>
  <si>
    <t>湛江市职业病防治所</t>
  </si>
  <si>
    <t>湛江市第二人民医院</t>
  </si>
  <si>
    <t>湛江市第三人民医院</t>
  </si>
  <si>
    <t>湛江市结核病防治所</t>
  </si>
  <si>
    <t>湛江市第四人民医院</t>
  </si>
  <si>
    <t>广东海洋大学医院</t>
  </si>
  <si>
    <t>湛江市赤坎区妇幼保健院</t>
  </si>
  <si>
    <t>湛江市赤坎区人民医院</t>
  </si>
  <si>
    <t>湛江市赤坎中医院</t>
  </si>
  <si>
    <t>湛江市霞山妇幼保健院</t>
  </si>
  <si>
    <t>湛江市霞山骨伤科医院</t>
  </si>
  <si>
    <t>湛江市港区人民医院</t>
  </si>
  <si>
    <t>湛江市坡头区人民医院</t>
  </si>
  <si>
    <t>湛江市坡头区妇幼保健院</t>
  </si>
  <si>
    <t>吴川市慢性病防治站</t>
  </si>
  <si>
    <t>吴川市济民优抚医院</t>
  </si>
  <si>
    <t>吴川市康复医院</t>
  </si>
  <si>
    <t>遂溪县皮肤病防治院</t>
  </si>
  <si>
    <t>遂溪县慢性病防治站</t>
  </si>
  <si>
    <t>茂名市第三人民医院</t>
  </si>
  <si>
    <t>茂名市人民医院</t>
  </si>
  <si>
    <t>茂名市中医院</t>
  </si>
  <si>
    <t>茂名市妇幼保健院</t>
  </si>
  <si>
    <t>茂名市职业病防治院</t>
  </si>
  <si>
    <t>茂名市慢性病防治中心</t>
  </si>
  <si>
    <t>茂名市茂南区中医院</t>
  </si>
  <si>
    <t>茂名市茂南区人民医院</t>
  </si>
  <si>
    <t>信宜市第三人民医院</t>
  </si>
  <si>
    <t>信宜市慢性病防治站</t>
  </si>
  <si>
    <t>信宜市广仁骨伤科医院</t>
  </si>
  <si>
    <t>信宜市健民医院</t>
  </si>
  <si>
    <t>茂名市电白区第二人民医院</t>
  </si>
  <si>
    <t>茂名市电白区人民医院</t>
  </si>
  <si>
    <t>茂名市电白区慢性病防治中心</t>
  </si>
  <si>
    <t>茂名市电白区雷打石医院</t>
  </si>
  <si>
    <t>茂名市电白区新开田医院</t>
  </si>
  <si>
    <t>肇庆市中医院</t>
  </si>
  <si>
    <t>肇庆市第三人民医院</t>
  </si>
  <si>
    <t>肇庆市皮肤病医院</t>
  </si>
  <si>
    <t>肇庆市第二人民医院</t>
  </si>
  <si>
    <t>肇庆市结核病防治所</t>
  </si>
  <si>
    <t>肇庆市第一人民医院</t>
  </si>
  <si>
    <t>肇庆医学高等专科学校附属医院(肇庆市口腔医院)</t>
  </si>
  <si>
    <t>广东省肇庆复退军人医院</t>
  </si>
  <si>
    <t>肇庆市端州区华佗医院</t>
  </si>
  <si>
    <t>肇庆市端州区妇幼保健院</t>
  </si>
  <si>
    <t>肇庆市端州区红十字会医院</t>
  </si>
  <si>
    <t>肇庆市端州区人民医院</t>
  </si>
  <si>
    <t>肇庆市鼎湖区人民医院</t>
  </si>
  <si>
    <t>肇庆市鼎湖区中医院</t>
  </si>
  <si>
    <t>鼎湖区妇幼保健计划生育服务中心</t>
  </si>
  <si>
    <t>四会市口腔疾病防治所</t>
  </si>
  <si>
    <t>四会市慢性病防治站</t>
  </si>
  <si>
    <t>四会市惠民平价医院</t>
  </si>
  <si>
    <t>肇庆市高要区慢性病防治站</t>
  </si>
  <si>
    <t>清远市中医院</t>
  </si>
  <si>
    <t>清远市人民医院</t>
  </si>
  <si>
    <t>清远市妇幼保健院</t>
  </si>
  <si>
    <t>清远市慢性病防治医院</t>
  </si>
  <si>
    <t>清远市第三人民医院</t>
  </si>
  <si>
    <t>清远市清城区人民医院</t>
  </si>
  <si>
    <t>清远市清新区人民医院</t>
  </si>
  <si>
    <t>清新区妇幼保健院</t>
  </si>
  <si>
    <t>清新区慢病站</t>
  </si>
  <si>
    <t>连州市慢性病防治院</t>
  </si>
  <si>
    <t>佛冈县慢性病防治院</t>
  </si>
  <si>
    <t>阳山县慢性病防治院</t>
  </si>
  <si>
    <t>潮州市中心医院</t>
  </si>
  <si>
    <t>潮州市人民医院</t>
  </si>
  <si>
    <t>潮州市中医医院</t>
  </si>
  <si>
    <t>潮州市妇幼保健计生服务中心</t>
  </si>
  <si>
    <t>潮州市慢性病防治站</t>
  </si>
  <si>
    <t>潮州市第三人民医院</t>
  </si>
  <si>
    <t>潮州市湘桥区人民医院</t>
  </si>
  <si>
    <t>潮州市湘桥区妇幼保健院</t>
  </si>
  <si>
    <t>潮州市湘桥区中医院</t>
  </si>
  <si>
    <t>潮州市湘桥区慢性病防治站</t>
  </si>
  <si>
    <t>潮州市潮安区妇幼保健院</t>
  </si>
  <si>
    <t>潮州市潮安区慢性病防治站</t>
  </si>
  <si>
    <t>潮州市潮安区庵埠华侨医院</t>
  </si>
  <si>
    <t>揭阳市人民医院</t>
  </si>
  <si>
    <t>揭阳市中医院</t>
  </si>
  <si>
    <t>揭阳市妇幼保健计划生育服务中心</t>
  </si>
  <si>
    <t>揭阳市慢性病防治院</t>
  </si>
  <si>
    <t>揭阳市慈云医院</t>
  </si>
  <si>
    <t>榕城区妇幼保健院</t>
  </si>
  <si>
    <t>榕城区慢性病防治站</t>
  </si>
  <si>
    <t>榕城区人民医院</t>
  </si>
  <si>
    <t>揭阳市榕城区中心医院</t>
  </si>
  <si>
    <t>揭东区慢性病防治中心</t>
  </si>
  <si>
    <t>揭东区中医医院</t>
  </si>
  <si>
    <t>揭阳市复退军人医院</t>
  </si>
  <si>
    <t>蓝城区人民医院</t>
  </si>
  <si>
    <t>云浮市人民医院</t>
  </si>
  <si>
    <t>广东省云浮市中医院</t>
  </si>
  <si>
    <t>云浮市妇幼保健院</t>
  </si>
  <si>
    <t>云浮市慢性病防治中心</t>
  </si>
  <si>
    <t>云浮市云城区人民医院</t>
  </si>
  <si>
    <t>郁南县慢性病防治站</t>
  </si>
  <si>
    <t>云安县</t>
  </si>
  <si>
    <t>云浮市云安区人民医院</t>
  </si>
  <si>
    <t>云浮市云安区皮肤病防治所</t>
  </si>
  <si>
    <t>云浮市云安区妇幼保健和计划生育服务中心</t>
  </si>
  <si>
    <t>南雄市慢性病防治站</t>
  </si>
  <si>
    <t>仁化县慢性病防治站</t>
  </si>
  <si>
    <t>翁源县慢性病防冶站</t>
  </si>
  <si>
    <t>乳源瑶族自治县慢性病防治站</t>
  </si>
  <si>
    <t>广东省乳阳林业局职工医院</t>
  </si>
  <si>
    <t>龙川县慢性病防治院</t>
  </si>
  <si>
    <t>河源市紫金县慢性病防治站</t>
  </si>
  <si>
    <t>连平县慢性病防治站</t>
  </si>
  <si>
    <t>兴宁市慢性病防治院</t>
  </si>
  <si>
    <t>兴宁市皮肤病防治院</t>
  </si>
  <si>
    <t>大埔县慢性病防治院</t>
  </si>
  <si>
    <t>丰顺县慢性病防治院</t>
  </si>
  <si>
    <t>五华县慢性病防治站</t>
  </si>
  <si>
    <t>五华县皮肤院</t>
  </si>
  <si>
    <t>博罗县上坪医院</t>
  </si>
  <si>
    <t>博罗县慢性病防治站</t>
  </si>
  <si>
    <t>陆丰市妇幼保健院</t>
  </si>
  <si>
    <t>汕尾市华侨管理区人民医院</t>
  </si>
  <si>
    <t>阳春市慢性病防治站</t>
  </si>
  <si>
    <t>阳春市岗侨医院</t>
  </si>
  <si>
    <t>阳春市口腔医院</t>
  </si>
  <si>
    <t>雷州市精神病医院</t>
  </si>
  <si>
    <t>雷州市康华医院</t>
  </si>
  <si>
    <t>雷州市慢性病防治站</t>
  </si>
  <si>
    <t>廉江市慢性病防治站</t>
  </si>
  <si>
    <t>廉江市皮肤病医院</t>
  </si>
  <si>
    <t>廉江市中医院</t>
  </si>
  <si>
    <t>徐闻县慢性病防治站</t>
  </si>
  <si>
    <t>高州市慢性病防治站</t>
  </si>
  <si>
    <t>高州市藤桥医院</t>
  </si>
  <si>
    <t>化州市茶根医院</t>
  </si>
  <si>
    <t>广宁县慢性病防治站</t>
  </si>
  <si>
    <t>德庆县慢性病防治站</t>
  </si>
  <si>
    <t>封开县慢性病防治站</t>
  </si>
  <si>
    <t>怀集县第三人民医院</t>
  </si>
  <si>
    <t>怀集县慢性病防治站</t>
  </si>
  <si>
    <t>怀集县优抚医院</t>
  </si>
  <si>
    <t>英德市慢性病防治医院</t>
  </si>
  <si>
    <t>连山壮族瑶族自治县妇幼保健计划生育服务中心</t>
  </si>
  <si>
    <t>连南瑶族自治县妇幼保健和计划生育服务中心</t>
  </si>
  <si>
    <t>饶平县慢性病防治站</t>
  </si>
  <si>
    <t>揭西县慢性病防治站</t>
  </si>
  <si>
    <t>惠来县慢性病防治站</t>
  </si>
  <si>
    <t>罗定市第三人民医院</t>
  </si>
  <si>
    <t>罗定市皮肤病防治院</t>
  </si>
  <si>
    <t>罗定市泷州医院</t>
  </si>
  <si>
    <t>罗定市结核病防治站</t>
  </si>
  <si>
    <t>罗定市红十字会医院</t>
  </si>
  <si>
    <t>新兴县慢性病防治站</t>
  </si>
  <si>
    <r>
      <rPr>
        <b/>
        <sz val="9"/>
        <rFont val="宋体"/>
        <family val="0"/>
      </rPr>
      <t>备注</t>
    </r>
    <r>
      <rPr>
        <sz val="9"/>
        <rFont val="宋体"/>
        <family val="0"/>
      </rPr>
      <t>：1、补发云浮市慢性病防治中心2017年3.06万元，2018年6.11万元，2019年6.11万元，合计15.28万元。2、根据《阳江市卫生健康局关于阳西县精神病医院不纳入取消药品加成专项资金补偿范围的请示》（阳卫［2019］99号），阳西县精神病医院已于2019年9月注销，取消阳西县精神病医院2020年公立医院药品加成财政补偿专项资金补助。</t>
    </r>
  </si>
  <si>
    <t>附件10</t>
  </si>
  <si>
    <t>2020年粤东西北市级医疗服务能力提升资金分配表</t>
  </si>
  <si>
    <t>附件11</t>
  </si>
  <si>
    <t>2020年公共卫生事务管理资金分配表</t>
  </si>
  <si>
    <t>用款单位名称</t>
  </si>
  <si>
    <t>公共卫生服务管理</t>
  </si>
  <si>
    <t>卫生总费用核算</t>
  </si>
  <si>
    <t>卫生组团式帮扶</t>
  </si>
  <si>
    <t>卫生应急管理</t>
  </si>
  <si>
    <t>卫生健康科研及适宜技术推广</t>
  </si>
  <si>
    <t>卫生健康科研科研课题补助</t>
  </si>
  <si>
    <t>计划生育免费技术服务</t>
  </si>
  <si>
    <t>卫生健康监督实训基地建设</t>
  </si>
  <si>
    <t>中山大学</t>
  </si>
  <si>
    <t>暨南大学</t>
  </si>
  <si>
    <t>华南理工大学</t>
  </si>
  <si>
    <t>南方医科大学</t>
  </si>
  <si>
    <t>广东省食品药品职业学院</t>
  </si>
  <si>
    <t>广东省卫生健康委员会</t>
  </si>
  <si>
    <t>广东省卫生监督所</t>
  </si>
  <si>
    <t>广东省疾病预防控制中心</t>
  </si>
  <si>
    <t>广东省职业病防治院</t>
  </si>
  <si>
    <t>广东省泗安医院</t>
  </si>
  <si>
    <t>广东省结核病控制中心</t>
  </si>
  <si>
    <t>广东省精神卫生中心</t>
  </si>
  <si>
    <t>广东省卫生健康宣传教育中心</t>
  </si>
  <si>
    <t>广东省医学实验动物中心</t>
  </si>
  <si>
    <t>广东省卫生健康委员会政务服务中心</t>
  </si>
  <si>
    <t>广东省干部保健中心</t>
  </si>
  <si>
    <t>广东省人口发展研究院</t>
  </si>
  <si>
    <t>汕头大学·香港中文大学联合汕头国际眼科中心</t>
  </si>
  <si>
    <t>广东省医学学术交流中心（广东省医学情报研究所）</t>
  </si>
  <si>
    <t>南方医科大学第三附属医院</t>
  </si>
  <si>
    <t>广东省计划生育科研所</t>
  </si>
  <si>
    <t>广东省药品检验所</t>
  </si>
  <si>
    <t>广东省工伤康复医院</t>
  </si>
  <si>
    <t>174001</t>
  </si>
  <si>
    <t>广东省精准应用学会</t>
  </si>
  <si>
    <t>中国人民武装警察部队广东省总队医院</t>
  </si>
  <si>
    <t>广东三九脑科医院</t>
  </si>
  <si>
    <t>广东省卫生经济学会</t>
  </si>
  <si>
    <t>广州中医药大学祈福医院</t>
  </si>
  <si>
    <t>附件11-1</t>
  </si>
  <si>
    <t>2020年公共卫生服务管理项目资金测算表</t>
  </si>
  <si>
    <t>用款单位</t>
  </si>
  <si>
    <t>项目名称</t>
  </si>
  <si>
    <t>总计</t>
  </si>
  <si>
    <t>广东省卫生健康委员会 汇总</t>
  </si>
  <si>
    <t>财务信息系统运维服务</t>
  </si>
  <si>
    <t>基本建设评审工作</t>
  </si>
  <si>
    <t>爱国卫生评审、宣传和研究工作</t>
  </si>
  <si>
    <t>广东省突发公共卫生事件医疗救治信息系统运维服务与业务运营服务</t>
  </si>
  <si>
    <t>医疗机构、医师、护士电子化注册费用</t>
  </si>
  <si>
    <t>健康广东宣传</t>
  </si>
  <si>
    <t>全员人口信息系统运维</t>
  </si>
  <si>
    <t>“广东好医生”系列主题活动经费</t>
  </si>
  <si>
    <t>先进典型培树工作经费</t>
  </si>
  <si>
    <t>医养结合和老年健康专项经费</t>
  </si>
  <si>
    <t>广东省卫生监督所 汇总</t>
  </si>
  <si>
    <t>卫生监督执法工作</t>
  </si>
  <si>
    <t>广东省疾病预防控制中心 汇总</t>
  </si>
  <si>
    <t>后勤服务社会化等经费</t>
  </si>
  <si>
    <t>三级生物安全（BSL-3）实验室运行保障</t>
  </si>
  <si>
    <t>广东省现场流行病学培训</t>
  </si>
  <si>
    <t>全省人口死亡信息登记管理</t>
  </si>
  <si>
    <t>广东省基本公共卫生服务管理办公室经费</t>
  </si>
  <si>
    <t>广东省泗安医院 汇总</t>
  </si>
  <si>
    <t>省泗安医院消防整改建设资金</t>
  </si>
  <si>
    <t>广东省结核病控制中心 汇总</t>
  </si>
  <si>
    <t>供电增容经费</t>
  </si>
  <si>
    <t>移动DR体检车采购</t>
  </si>
  <si>
    <t>广东省卫生健康宣传教育中心 汇总</t>
  </si>
  <si>
    <t>省卫生健康宣传</t>
  </si>
  <si>
    <t>广东省医学实验动物中心 汇总</t>
  </si>
  <si>
    <t>机动门脉动真空灭菌器</t>
  </si>
  <si>
    <t>广东省卫生健康委员会政务服务中心 汇总</t>
  </si>
  <si>
    <t>省卫生健康委公众网与微信公众号等新媒体管理</t>
  </si>
  <si>
    <t>常规卫生统计与数据监测及医改监测工作经费</t>
  </si>
  <si>
    <t>广东省卫生健康委数据中心运维</t>
  </si>
  <si>
    <t>广东省卫生健康委办证大厅日常运行经费及行政许可档案管理经费</t>
  </si>
  <si>
    <t>广东省干部保健中心 汇总</t>
  </si>
  <si>
    <t>广东省干部保健信息化管理平台运行维护</t>
  </si>
  <si>
    <t>中心办公场所租赁专项资金</t>
  </si>
  <si>
    <t>广东省人口发展研究院 汇总</t>
  </si>
  <si>
    <t>广东省人口与健康发展研究</t>
  </si>
  <si>
    <t>汕头大学·香港中文大学联合汕头国际眼科中心 汇总</t>
  </si>
  <si>
    <t>医学设备采购</t>
  </si>
  <si>
    <t>广东省医学学术交流中心（广东省医学情报研究所） 汇总</t>
  </si>
  <si>
    <t>地方党政领导干部卫生健康专题培训班</t>
  </si>
  <si>
    <t>广东卫生健康志鉴等编修</t>
  </si>
  <si>
    <t>科教业务专家评审管理</t>
  </si>
  <si>
    <t>广东省第二人民医院 汇总</t>
  </si>
  <si>
    <t>广东省紧急医学救援骨干培训班</t>
  </si>
  <si>
    <t>医疗设备购置</t>
  </si>
  <si>
    <t>南方医科大学南方医院 汇总</t>
  </si>
  <si>
    <t>广东省医疗机构运营状况监测</t>
  </si>
  <si>
    <t>广东省计划生育科研所 汇总</t>
  </si>
  <si>
    <t>广东省免费孕前优生健康检查检验质量监测指导中心</t>
  </si>
  <si>
    <t>广东省孕前优生广东省数据分中心运行维护与数据质量控制</t>
  </si>
  <si>
    <t>南方医科大学 汇总</t>
  </si>
  <si>
    <t>广东省卫生总费用核算</t>
  </si>
  <si>
    <t>广东省县级医院经济管理骨干人才培训</t>
  </si>
  <si>
    <t>广州中医药大学第一附属医院 汇总</t>
  </si>
  <si>
    <t>中医药传承创新工程省级配套资金</t>
  </si>
  <si>
    <t>韶关学院医学院 汇总</t>
  </si>
  <si>
    <t>生均拨款补助</t>
  </si>
  <si>
    <t>新丰县人民医院 汇总</t>
  </si>
  <si>
    <t>嘉应学院医学院 汇总</t>
  </si>
  <si>
    <t>南雄市妇幼保健计划生育服务院 汇总</t>
  </si>
  <si>
    <t>附件11-2</t>
  </si>
  <si>
    <t>2020年卫生总费用核算（功能法）工作经费测算表</t>
  </si>
  <si>
    <t>补助单位</t>
  </si>
  <si>
    <t>三水区</t>
  </si>
  <si>
    <t>高明区</t>
  </si>
  <si>
    <t>市城区</t>
  </si>
  <si>
    <t>鹤山市</t>
  </si>
  <si>
    <t>新会区</t>
  </si>
  <si>
    <t>备注:卫生总费用核算（功能法）工作经费用于县（市、区）监测机构开展卫生总费用核算（功能法）业务工作培训、会议及现场工作调查费用等。</t>
  </si>
  <si>
    <t>附件11-3</t>
  </si>
  <si>
    <t>2020年卫生人才“组团式”帮扶资金测算表</t>
  </si>
  <si>
    <t>预算编号</t>
  </si>
  <si>
    <t>鹤山市人民医院</t>
  </si>
  <si>
    <t>鹤山市中医院</t>
  </si>
  <si>
    <t>编码</t>
  </si>
  <si>
    <t>单位</t>
  </si>
  <si>
    <t>乳源县人民医院</t>
  </si>
  <si>
    <t>龙川县中医院</t>
  </si>
  <si>
    <t>丰顺县中医医院</t>
  </si>
  <si>
    <t>雷州市中医院</t>
  </si>
  <si>
    <t>连山人民医院</t>
  </si>
  <si>
    <t>备注：补助资金主要用于受扶医院医疗卫生人员培训、学科建设、医疗设备购置以及其他与“组团式”帮扶工作相关支出</t>
  </si>
  <si>
    <t>附件11-4</t>
  </si>
  <si>
    <t>2020年卫生应急管理项目资金测算表</t>
  </si>
  <si>
    <t>项目内容</t>
  </si>
  <si>
    <t>水污染应急处置救援队伍运维</t>
  </si>
  <si>
    <t>心理危机干预培训、卫生应急队伍建设</t>
  </si>
  <si>
    <t>省干部保健中心</t>
  </si>
  <si>
    <t>重大活动医疗卫生保障</t>
  </si>
  <si>
    <t>粤桂卫生应急演练</t>
  </si>
  <si>
    <t>省级（粤东片）紧急医学救援分队建设</t>
  </si>
  <si>
    <t>汕头市疾控中心</t>
  </si>
  <si>
    <t>突发急性传染病队伍运维</t>
  </si>
  <si>
    <t>省级（粤北片）紧急医学救援分队建设</t>
  </si>
  <si>
    <t>韶关市疾控中心</t>
  </si>
  <si>
    <t>梅州市疾控中心</t>
  </si>
  <si>
    <t>惠州市职业病防治院</t>
  </si>
  <si>
    <t>省级核辐射卫生应急队伍运维</t>
  </si>
  <si>
    <t>汕尾市疾控中心</t>
  </si>
  <si>
    <t>省级突发急性传染病队伍建设</t>
  </si>
  <si>
    <t>阳江市疾控中心</t>
  </si>
  <si>
    <t>湛江市疾控中心</t>
  </si>
  <si>
    <t>省级（粤西片）紧急医学救援分队建设</t>
  </si>
  <si>
    <t>茂名市疾控中心</t>
  </si>
  <si>
    <t>肇庆市疾控中心</t>
  </si>
  <si>
    <t>清远市疾控中心</t>
  </si>
  <si>
    <t>潮州市疾控中心</t>
  </si>
  <si>
    <t>备注：省级突发急性传染病卫生应急队伍建设建设经费100万/支； 省级紧急医学救援卫生应急队伍建设建设经费50万/支；心理危机干预队伍运维和培训18万；水污染应急处置运维7万；2020年省级卫生应急队伍经费10万元/支。</t>
  </si>
  <si>
    <t>附件11-5</t>
  </si>
  <si>
    <t>2020年卫生健康科研-科研课题补助资金测算表</t>
  </si>
  <si>
    <t>补助1万元
(项)</t>
  </si>
  <si>
    <t>补助0.5万元
(项)</t>
  </si>
  <si>
    <t>立项非资助
(项)</t>
  </si>
  <si>
    <t>立项总数
(项)</t>
  </si>
  <si>
    <t>广东省卫生健康委员会小计</t>
  </si>
  <si>
    <t>广东省计划生育专科医院</t>
  </si>
  <si>
    <t>非预算单位小计</t>
  </si>
  <si>
    <t>广东省教育厅小计</t>
  </si>
  <si>
    <t>广东省食品药品监督管理局小计</t>
  </si>
  <si>
    <t>广东省中医药局小计</t>
  </si>
  <si>
    <t>省人力资源社会保障厅小计</t>
  </si>
  <si>
    <t>广州市本级</t>
  </si>
  <si>
    <t>深圳市本级</t>
  </si>
  <si>
    <t>附件11-6</t>
  </si>
  <si>
    <t xml:space="preserve">卫生计生科研-适宜技术推广 项目补助资金测算表                                                                       </t>
  </si>
  <si>
    <t>项目数</t>
  </si>
  <si>
    <t>子宫捆绑术联合双腔导尿管防治剖宫产术中宫缩乏力产后出血的应用价值（江燕萍）、肇庆市鼎湖区坑口街道大肠癌防治技术推广（姚学清）、基层医院房颤规范化诊治能力及精准防控体系建设（邓海）</t>
  </si>
  <si>
    <t>宫颈癌防治一体化技术项目在基层医疗单位的应用推广（罗喜平）</t>
  </si>
  <si>
    <t>结核病快速诊断的伽马干扰素释放试验分析技术（温文沛）</t>
  </si>
  <si>
    <t>一种以菌斑控制为导向的规范化牙周治疗技术（张雪洋）、正畸托槽配合随形弓技术固定外伤牙的推广应用（胡飞）</t>
  </si>
  <si>
    <t>加强医保政策解读及ICD10编码培训，提升基层医院病种付费效益（卢锡芝）</t>
  </si>
  <si>
    <t>三叉神经痛诊疗技术及Meckcl's腔球囊扩张术推广应用（张勇）、基于团队配合的呼吸支持在新生儿疾病中的应用（孟琼）</t>
  </si>
  <si>
    <t>神经内镜脑内血肿清除术（彭玉平）、毛毡在糖尿病足溃疡阶段性减压中的运用（罗祥蓉）</t>
  </si>
  <si>
    <t>来曲唑促排卵及经阴道超声的排卵监测技术（王雪峰）、宫颈癌前病变新术式—宫颈“图钉形”切除术（王沂峰）、特发性肺纤维化诊治的MDT平台建立及推广应用（于化鹏）、组织粉碎器在前列腺增生加速康复外科中的应用（徐啊白）</t>
  </si>
  <si>
    <t>新型一次性使用泪道再通管（RS型）治疗泪道阻塞性疾病的推广应用（徐哲）</t>
  </si>
  <si>
    <t>无保护会阴分娩技术的推广（王一丁）</t>
  </si>
  <si>
    <t>炎症性肠病肠镜诊断技术的推广应用（黎苗）</t>
  </si>
  <si>
    <t>颈动脉内膜剥脱术（CEA）（邓跃飞）</t>
  </si>
  <si>
    <t>社区慢性疼痛适宜技术在基层医疗中的应用（王小平）、经颅多普勒超声（TCD）脑血流检查及监测技术推广（黄立安）、二级医院卒中中心绿色通道建设及全面质量控制技术推广（徐安定）、白内障扶贫复明手术（黄若静）、慢性肾脏病早期诊断及规范化治疗（刘璠娜）</t>
  </si>
  <si>
    <t>风湿与疼痛三联序贯疗法（孙炳刚）、中国高血压防治指南基层推广项目（孙炳刚）</t>
  </si>
  <si>
    <t>顺势拔伸牵引法治疗神经根型颈椎病（林定坤）</t>
  </si>
  <si>
    <t>广州市红十字会医院</t>
  </si>
  <si>
    <t>依托伤口造口护理专科联盟提高社区卫生服务中心压力性损伤预防与治疗技术的推广及应用（李海燕）</t>
  </si>
  <si>
    <t>广州医科大学附属第一医院</t>
  </si>
  <si>
    <t>4s呼吸康复理论和技术及其临床应用（郑则广）</t>
  </si>
  <si>
    <t>广州医科大学附属第二医院</t>
  </si>
  <si>
    <t>甲周疣光动力治疗技术的推广应用（杨文林）、基层医院医生肿瘤病理诊断规范化培训（梅开勇）、高质量团队心肺复苏术在社区医院推广应用（林珮仪）</t>
  </si>
  <si>
    <t>广州医科大学附属第三医院</t>
  </si>
  <si>
    <t>多学科联动围生期心肺复苏技术培训（李映桃）</t>
  </si>
  <si>
    <t>广州市越秀区儿童医院</t>
  </si>
  <si>
    <t>基于医院-社区-家庭的互联网智能雾化在全程管理儿童呼吸系统疾病的应用与推广（张涛）</t>
  </si>
  <si>
    <t>中山大学附属第七医院（深圳）</t>
  </si>
  <si>
    <t>1岁内婴儿健康管理与家庭智护训练指导技术（房晓祎）</t>
  </si>
  <si>
    <t>佛山市第二人民医院</t>
  </si>
  <si>
    <t>基层医院消毒供应中心（室）消毒员岗位规范化培训教程推广（温春良）</t>
  </si>
  <si>
    <t>韶关市小计</t>
  </si>
  <si>
    <t>地中海贫血筛查适宜技术推广项目（陈亚军）</t>
  </si>
  <si>
    <t>江门市小计</t>
  </si>
  <si>
    <t>江门市中心医院</t>
  </si>
  <si>
    <t>双侧上肢任务导向重复训练在脑卒中偏瘫患者康复中的应用（胡荣亮）</t>
  </si>
  <si>
    <t>江门市妇幼保健计划生育服务中心（江门市妇幼保健院、江门市儿童医院）</t>
  </si>
  <si>
    <t>阴道助产技术（产钳及胎头吸引术）的应用（潘国平）</t>
  </si>
  <si>
    <t>附件11-7</t>
  </si>
  <si>
    <t>2020年度计划生育技术服务经费（并发症治疗）测算表</t>
  </si>
  <si>
    <t>经费总计　　　　　　</t>
  </si>
  <si>
    <t>其中：16个困难县，省50%市15%县35%;其他省25%市15%县60%</t>
  </si>
  <si>
    <t>省级财政补助</t>
  </si>
  <si>
    <t>市级财政补助</t>
  </si>
  <si>
    <t xml:space="preserve">县级财政补助 </t>
  </si>
  <si>
    <t>省财政负担比例</t>
  </si>
  <si>
    <t>市级</t>
  </si>
  <si>
    <t>其中（江东新区）</t>
  </si>
  <si>
    <t>其中：(大亚湾</t>
  </si>
  <si>
    <t>仲恺区)</t>
  </si>
  <si>
    <t>其中(红海湾</t>
  </si>
  <si>
    <t>华侨)</t>
  </si>
  <si>
    <t>汕尾城区</t>
  </si>
  <si>
    <t>其中(海陵</t>
  </si>
  <si>
    <t>高新)</t>
  </si>
  <si>
    <t>其中(开发区</t>
  </si>
  <si>
    <t>奋勇高新技术产业开发区</t>
  </si>
  <si>
    <t>南三岛旅游区)</t>
  </si>
  <si>
    <t>其中(高新区</t>
  </si>
  <si>
    <t>其中（枫溪</t>
  </si>
  <si>
    <t>湘桥区）</t>
  </si>
  <si>
    <t>其中（空港区</t>
  </si>
  <si>
    <t>大南山</t>
  </si>
  <si>
    <t>产业园区</t>
  </si>
  <si>
    <t>普侨区</t>
  </si>
  <si>
    <t>大南海）</t>
  </si>
  <si>
    <t>注：1.省财政承担比例：原16个困难县，省50%市15%县35%；其他县（市、区）省25%市15%县60%。</t>
  </si>
  <si>
    <r>
      <t>2.根据国家卫生健康委、财政部、国家中医药管理局《关于做好2019年基本公共卫生服务项目工作的通知》（国卫基层发</t>
    </r>
    <r>
      <rPr>
        <sz val="10"/>
        <rFont val="仿宋_GB2312"/>
        <family val="3"/>
      </rPr>
      <t>〔</t>
    </r>
    <r>
      <rPr>
        <sz val="10"/>
        <rFont val="宋体"/>
        <family val="0"/>
      </rPr>
      <t>2019</t>
    </r>
    <r>
      <rPr>
        <sz val="10"/>
        <rFont val="仿宋_GB2312"/>
        <family val="3"/>
      </rPr>
      <t>〕</t>
    </r>
    <r>
      <rPr>
        <sz val="10"/>
        <rFont val="宋体"/>
        <family val="0"/>
      </rPr>
      <t>52号），放置宫内节育器术、取出宫内节育器术、放置皮下埋植剂术、取出皮下埋植剂术、输卵管绝育术、输卵管吻合术、输精管绝育术、输精管吻合术等8项其他免费计划生育技术服务项目经费在基本公卫经费中开支。本次下达经费用于计划生育手术并发症的诊治。</t>
    </r>
  </si>
  <si>
    <t>附件11-7-1</t>
  </si>
  <si>
    <t>2020年度计划生育技术服务经费明细测算表</t>
  </si>
  <si>
    <t>并发症总数</t>
  </si>
  <si>
    <t>并发症治疗预算经费
（万元）</t>
  </si>
  <si>
    <t>0</t>
  </si>
  <si>
    <t>注：并发症治疗费标准为评估数，按照每人每年治疗费6000元；人数为历年的手术并发症人数。</t>
  </si>
  <si>
    <t>附件11-8</t>
  </si>
  <si>
    <t>2020年卫生健康监督实训基地建设项目资金测算表</t>
  </si>
  <si>
    <t>项目数量</t>
  </si>
  <si>
    <t>用途</t>
  </si>
  <si>
    <t>－</t>
  </si>
  <si>
    <t>深圳市卫生监督局</t>
  </si>
  <si>
    <t>医疗卫生专业实训基地、
职业卫生专业实训基地</t>
  </si>
  <si>
    <t>广东省卫生健康监督实训基地是面向全省基层卫生监督员对各专业开展现场带教培训，以业务实践训练为主，案列教学为辅的人才培养模式，规范一线监督人员执法行为，提升现场执法能力。</t>
  </si>
  <si>
    <t>韶关市卫生监督所</t>
  </si>
  <si>
    <t>放射卫生专业实训基地</t>
  </si>
  <si>
    <t>肇庆市卫生监督所</t>
  </si>
  <si>
    <t>公共卫生专业实训基地</t>
  </si>
  <si>
    <t>备注：1、实训基地经费包括2部分，一是每个实训基地基础教学设施建设费用约15万；二是配套每个实训基地每年开展培训和运行维护约20万。计划每个专业基地每年开展3期培训，每期25人，时间6天，费用450元每人每天。2、深圳等经济发达地区原则上不配套硬件设备建设经费，只配套开展培训的经费。</t>
  </si>
  <si>
    <t>附件12</t>
  </si>
  <si>
    <t>2020年省级食品安全标准与监测评估项目资金分配表</t>
  </si>
  <si>
    <t>资金用途</t>
  </si>
  <si>
    <t>食品安全风险监测培训</t>
  </si>
  <si>
    <t>对全省疾控系统化学污染物及有害因素监测技术骨干、食品致病微生物及寄生虫监测技术骨干、全省疾控系统及食源性疾病监测医院有关技术骨干进行培训</t>
  </si>
  <si>
    <t>营养监测</t>
  </si>
  <si>
    <t>主要用于监测试剂、耗材、样品运送、资料印刷、专项设备维护、差旅、参加有关会议培训、劳务、专家咨询、宣传教育、科普等支出</t>
  </si>
  <si>
    <t>食品安全风险监测系统维护</t>
  </si>
  <si>
    <t>服务器设备（含操作系统）、业务系统改正性及完善性维护</t>
  </si>
  <si>
    <t>食品安全风险监测</t>
  </si>
  <si>
    <t>主要用于监测样品、试剂、耗材、样品运送、资料印刷、专项设备维护、差旅、参加有关会议培训、劳务、专家咨询等支出</t>
  </si>
  <si>
    <t>食品中放射性监测</t>
  </si>
  <si>
    <t>主要用于放射监测所需样品、试剂、耗材、样品运送、资料印刷、专项设备维护、差旅、参加有关会议培训、劳务、专家咨询等支出</t>
  </si>
  <si>
    <t>食品放射监测培训</t>
  </si>
  <si>
    <t>全省食品中放射性监测培训</t>
  </si>
  <si>
    <t>广东省生物制品与药物研究所</t>
  </si>
  <si>
    <t>食品安全企业标准备案管理</t>
  </si>
  <si>
    <t>国家标准科普资料编印、宣传；广东省地方标准调研、参与修订；保健食品类食品安全企业标准及食品安全企业标准修改单抽查、数据汇总、业务咨询等工作</t>
  </si>
  <si>
    <t>广东省公共卫生研究院</t>
  </si>
  <si>
    <t>标准管理、食品安全风险评估等</t>
  </si>
  <si>
    <t>居民消费量调查、专项风险评估、年度监测评估报告；标准制（修）订、宣贯、跟踪评价，企业标准管理及业务指导等</t>
  </si>
  <si>
    <t>购买监测样品、试剂、耗材、样品运送、资料印刷、专项设备维护、差旅、参加有关会议培训、劳务、专家咨询等支出。食源性疾病病例监测（含专项监测），个案调查（电话访谈/入户），特定病原体监测</t>
  </si>
  <si>
    <t>食物消费量调查及地方特色食品专项调查</t>
  </si>
  <si>
    <t>主要用于调查资料印刷、耗材购置、差旅、参加有关会议培训、劳务（如调查对象补助）等支出</t>
  </si>
  <si>
    <t>购买监测样品、试剂、耗材、样品运送、资料印刷、专项设备维护、差旅、参加有关会议培训、劳务、专家咨询等支出。食源性疾病病例监测（含专项监测），个案调查（电话访谈/入户）</t>
  </si>
  <si>
    <t>购买监测样品、试剂、耗材、样品运送、资料印刷、专项设备维护、差旅、参加有关会议培训、劳务、专家咨询等支出。食源性疾病病例监测（含专项监测），个案调查（电话访谈/入户），特定病原体监测，BN升级</t>
  </si>
  <si>
    <t>附件13</t>
  </si>
  <si>
    <t>中心卫生院升级建设绩效目标表</t>
  </si>
  <si>
    <t>项目类型</t>
  </si>
  <si>
    <t>专项资金</t>
  </si>
  <si>
    <t>一级项目
编码</t>
  </si>
  <si>
    <t>174-2018-XMZC-0001-08</t>
  </si>
  <si>
    <t>一级项目名称</t>
  </si>
  <si>
    <t>申报单位</t>
  </si>
  <si>
    <t>省财政厅
对口处室</t>
  </si>
  <si>
    <t>社保处</t>
  </si>
  <si>
    <t>战略领域</t>
  </si>
  <si>
    <t>医疗卫生健康事业发展专项资金</t>
  </si>
  <si>
    <t>财政事权</t>
  </si>
  <si>
    <t>基层医疗卫生服务体系和全科医生队伍建设</t>
  </si>
  <si>
    <t>政策任务</t>
  </si>
  <si>
    <t>设立依据</t>
  </si>
  <si>
    <t>《中共广东省委办公厅广东省人民政府办公厅印发〈关于加强基层医疗卫生服务能力建设的意见〉的通知》(粤办发〔2017〕2号),省财政厅、省卫生计生委联合制定了《关于财政支持加强基层医疗卫生服务能力建设的实施方案》(粤财社〔2017〕33号)，《加强基层医疗卫生服务能力建设的实施方案》（粤卫〔2017〕62 号）</t>
  </si>
  <si>
    <t>资金管理办法文号</t>
  </si>
  <si>
    <t xml:space="preserve">粤财社〔2019〕74号 </t>
  </si>
  <si>
    <t>政策起始
时间</t>
  </si>
  <si>
    <t>2017年</t>
  </si>
  <si>
    <t>政策到期
时间</t>
  </si>
  <si>
    <t>2020年</t>
  </si>
  <si>
    <t>申报责任人</t>
  </si>
  <si>
    <t>邓惠鸿</t>
  </si>
  <si>
    <t>联系电话</t>
  </si>
  <si>
    <t>020-83844265</t>
  </si>
  <si>
    <t>所属预算年度</t>
  </si>
  <si>
    <t>2020</t>
  </si>
  <si>
    <t>设立政策背景及原因</t>
  </si>
  <si>
    <t>按照省领导的指示精神,结合我省区域卫生规划,在40-100万人口的县(市)增设县(市)第二人民医院,在100万人万以上的县(市)按需求增设县(市)第二人民医院、县(市)第三人民医院。按上述规划,乐昌市等39个县(市)在现有中心卫生院的基础上增设县(市)第二(第三)人民医院共47所,增强粤东西北地区县域尤其是远离县城地区的基层医疗机构服务能力。根据各地现有业务用房、医疗设备及信息化装备情况测算,增设45所县(市)第二(第三)人民医院,平均每个机构升级建设（包括业务用房建设、医疗设备配备和信息化建设）约需要1.8亿元。</t>
  </si>
  <si>
    <t>项目金额</t>
  </si>
  <si>
    <t>总额</t>
  </si>
  <si>
    <t>当年度（2020年）</t>
  </si>
  <si>
    <t>绩效
目标</t>
  </si>
  <si>
    <t>总体目标（跨年度项目需填写）</t>
  </si>
  <si>
    <t>当年度目标</t>
  </si>
  <si>
    <t>通过加强基础设施建设、配备医疗设备等，将经济欠发达地区47家中心卫生院（含第二、第三人民医院）升级建设成为中等水平县级人民医院，增加县域医疗资源供给，打造县域次级基本医疗卫生中心，满足辐射范围内居民的常见病、多发病诊疗、相关专科危急重症抢救与疑难病转诊、突发事件现场医疗救援。项目确立后力争3年内建成，5年内形成服务能力。</t>
  </si>
  <si>
    <t xml:space="preserve">
基本建设工程全部完成建设，全部的建设项目基本投入运营并三至五年形成医疗服务能力。</t>
  </si>
  <si>
    <t>绩效指标</t>
  </si>
  <si>
    <t>一级
指标</t>
  </si>
  <si>
    <t>二级指标</t>
  </si>
  <si>
    <t>三级指标</t>
  </si>
  <si>
    <t>实施周期三级
标目标值</t>
  </si>
  <si>
    <t>指标解释及计算公式</t>
  </si>
  <si>
    <t>产出指标</t>
  </si>
  <si>
    <t>数量指标</t>
  </si>
  <si>
    <t>本期支持升级
中心卫生院个数</t>
  </si>
  <si>
    <t>（47）个</t>
  </si>
  <si>
    <t>反映建设完成情况</t>
  </si>
  <si>
    <t>质量指标</t>
  </si>
  <si>
    <t>项目完工率</t>
  </si>
  <si>
    <t>100%</t>
  </si>
  <si>
    <t>反映建设完成质量情况</t>
  </si>
  <si>
    <t>项目验收合格率</t>
  </si>
  <si>
    <t>≥90%</t>
  </si>
  <si>
    <t>时效指标</t>
  </si>
  <si>
    <t>升级建设完成时间</t>
  </si>
  <si>
    <t>2020年底前</t>
  </si>
  <si>
    <t>按计划完成</t>
  </si>
  <si>
    <t>成本指标</t>
  </si>
  <si>
    <t>预算控制</t>
  </si>
  <si>
    <t>不超过既定预算</t>
  </si>
  <si>
    <t>参照概算书</t>
  </si>
  <si>
    <t>效益指标</t>
  </si>
  <si>
    <t>社会效益指标</t>
  </si>
  <si>
    <t>业务用房面积</t>
  </si>
  <si>
    <t>逐年上升</t>
  </si>
  <si>
    <t>服务量</t>
  </si>
  <si>
    <t>以县为单位出院人次</t>
  </si>
  <si>
    <t>信息化程度</t>
  </si>
  <si>
    <t>以县为单位每
千人床位数</t>
  </si>
  <si>
    <t>逐年提升</t>
  </si>
  <si>
    <t>经济效益指标</t>
  </si>
  <si>
    <t>欠发达地区医疗机构
服务能力-医疗收入</t>
  </si>
  <si>
    <t>创造价值</t>
  </si>
  <si>
    <t>可持续影响指标</t>
  </si>
  <si>
    <t>促进区域协调发展</t>
  </si>
  <si>
    <t>逐年提高</t>
  </si>
  <si>
    <t>通过提升欠发达地区医疗机构服务能力，缓解发达地区医疗压力，推动我省区域协调发展。</t>
  </si>
  <si>
    <t>服务对象满意度指标</t>
  </si>
  <si>
    <t>患者对项目医院
服务能力满意度</t>
  </si>
  <si>
    <t>≥80%</t>
  </si>
  <si>
    <t>调查问卷</t>
  </si>
  <si>
    <t>附件14</t>
  </si>
  <si>
    <t>县级综合医院升级建设绩效目标表</t>
  </si>
  <si>
    <t>174-2018-XMZC-0001-05</t>
  </si>
  <si>
    <t>县级公立医院升级建设</t>
  </si>
  <si>
    <t>《中共广东省委办公厅 广东省人民政府办公厅印发〈关于加强基层医疗卫生服务能力建设的意见〉的通知》(粤办发〔2017〕2号)</t>
  </si>
  <si>
    <r>
      <t>邓惠鸿</t>
    </r>
    <r>
      <rPr>
        <sz val="9"/>
        <rFont val="Arial"/>
        <family val="2"/>
      </rPr>
      <t xml:space="preserve"> </t>
    </r>
    <r>
      <rPr>
        <sz val="9"/>
        <rFont val="宋体"/>
        <family val="0"/>
      </rPr>
      <t>王巧玲</t>
    </r>
  </si>
  <si>
    <r>
      <t>020-83844265</t>
    </r>
    <r>
      <rPr>
        <sz val="9"/>
        <rFont val="Arial"/>
        <family val="2"/>
      </rPr>
      <t xml:space="preserve"> </t>
    </r>
    <r>
      <rPr>
        <sz val="9"/>
        <rFont val="宋体"/>
        <family val="0"/>
      </rPr>
      <t xml:space="preserve">   020-83134353</t>
    </r>
  </si>
  <si>
    <t>《中共广东省委办公厅 广东省人民政府办公厅印发〈关于加强基层医疗卫生服务能力建设的意见〉的通知》(粤办发〔2017〕2号，省财政厅、省卫生计生委印发《关于财政支持加强基层医疗卫生服务能力建设的实施方案》(粤财社〔2017〕33号)。《广东省财政厅 广东省卫生计生委关于调整&lt;关于财政支持加强基层医疗卫生服务能力建设的实施方案&gt;的通知》（粤财社〔2018〕30号）第三点明确了项目金额，2017-2019年省财政补助县级公立医院（含综合、中医、妇幼）共94亿元，剔除县级中医院部分资金7.12亿元划转中医药局，剩余此项资金86.88亿元。</t>
  </si>
  <si>
    <t>用途范围</t>
  </si>
  <si>
    <t>补齐经济欠发达地区县（市、区）床位缺口，床位面积达到规划要求，县级医院综合能力、诊疗服务量、县域内就诊率明显提升；全省80 万以上常住人口的县（市）有1 家医院达到三级医院规模；每个县（市）现有的综合医院、妇幼保健院和中医院，至少1 家达到二级甲等水平。项目完成后，经济欠发达地区县办公立医院每千常住人口床位数达到1.8 张，其中中医床位数达到0.3 张、妇幼床位数达到0.27 张。项目医院床均建筑面积至少达到75 平方米以上，妇幼保健院公共卫生业务用房面积按公共卫生编制人数计算达到不低于人均70 平方米。县院前急救指挥中心业务用房面积达到国家和省的标准要求，急救医疗指挥计算机调度系统建设达标率达100%，急救车辆数量达到平均每5万常住人口配置1辆的水平，救护车车载急救设备配置达标率达到100%。</t>
  </si>
  <si>
    <t>县级公立医院升级建设项目全部开工，全部基本建设项目完成主体建设工程。</t>
  </si>
  <si>
    <t>实施周期三级指标目标值</t>
  </si>
  <si>
    <t>本期支持升级县级综合医院个数</t>
  </si>
  <si>
    <t>（70）个</t>
  </si>
  <si>
    <t>资金拔付及时性</t>
  </si>
  <si>
    <t>经费下达通知</t>
  </si>
  <si>
    <t>以县为单位每千人床位数</t>
  </si>
  <si>
    <t>欠发达地区医疗机构服务能力-医疗收入</t>
  </si>
  <si>
    <t>县域内住院率（%）</t>
  </si>
  <si>
    <t>县域内住院率=（1-县域内常住居民异地住院人次/本地常住居民住院人次）*100%</t>
  </si>
  <si>
    <t>患者对项目医院服务能力满意度</t>
  </si>
  <si>
    <t>附件15</t>
  </si>
  <si>
    <t>基层医疗卫生人才队伍建设绩效目标表</t>
  </si>
  <si>
    <t>174-2018-XMZC-0001-33</t>
  </si>
  <si>
    <t>基层医疗卫生人才队伍建设</t>
  </si>
  <si>
    <t>省财政厅对口处室</t>
  </si>
  <si>
    <t>基层医疗卫生服务体系
全科医生队伍建设</t>
  </si>
  <si>
    <t>基层医疗卫生
人才队伍建设</t>
  </si>
  <si>
    <t>《中共广东省委办公厅 广东省人民政府办公厅印发〈关于加强基层医疗卫生服务能力建设的意见〉的通知》(粤办发〔2019〕2号)</t>
  </si>
  <si>
    <t>政策起始时间</t>
  </si>
  <si>
    <t>政策到期时间</t>
  </si>
  <si>
    <t>2022年</t>
  </si>
  <si>
    <t>张一愚</t>
  </si>
  <si>
    <t>设立政策
背景及原因</t>
  </si>
  <si>
    <t xml:space="preserve"> 《中共广东省委办公厅 广东省人民政府办公厅印发〈关于加强基层医疗卫生服务能力建设的意见〉的通知》(粤办发〔20172号),省财政厅、省卫生计生委《关于财政支持加强基层医疗卫生服务能力建设的实施方案》(粤财社〔2017〕33号)、《关于印发广东省基层卫生人才队伍建设三年行动计划（2018-2020年）的通知》、《广东省人民政府办公厅关印发广东省改革完善全科医生培养与使用激励机制实施方案的通知》（粤府办〔2018〕23号）、《关于建立住院医师规范化培训制度的指导意见》（国卫科教发〔2013〕56号）、关于印发《关于住院医师规范化培训实施办法》（试行）的通知（粤卫〔2015〕86号）、《广东省人民政府关于印发加强儿童医疗卫生服务改革与发展实施方案的通知》（粤府函〔2016〕424号）</t>
  </si>
  <si>
    <t>通过实施订单定向免费培养农村卫生人才项目，为我省粤东西北地区培养一批下得去、留得住、干得好的农村卫生人才。
通过实施全科医生培训，促进我省欠发达地区加快建立健全“5+3”全科医生和“3+2”助理全科医生培养体系，加快完善全科医生制度建设，实现2020年各地级以上市每万名居民拥有3名以上全科医生。到2025年，各地级以上市每万名居民拥有4名以上全科医生。到2030年各地级以上市每万名居民拥有5名以上全科医生。 
通过实施住院医师规范化培训，为我省培养一支高水平的临床医师队伍，为适应人民群众日益增长的医疗和健康保障需要提供人才支撑。
通过建立省级培训基地和市级培训基地，用城乡基层家庭医生团队培训城乡基层家庭医生团队的形式，提升家庭医生对常见病多发病的诊疗及慢病防治、预防保健和健康教育技能，为家庭医生签约服务工作推进及实现首诊在基层、分级诊疗奠定坚实基础。
聘请的首席专家担任首席专家在基层全职工作，作为基层医疗卫生机构专科团队的领头人，指导提升医务人员在常见病、多发病的诊疗，预防保健、康复与慢性病管理、专科疾病危重情况应急处理等方面的能力水平。 
通过实施特岗计划，引导和鼓励优秀人才到县级公立医院工作，有针对性地提升县级公立医院服务能力，使其能够承担常见病、多发病诊疗，急危重症抢救与疑难病转诊的任务，不断提高县域内就诊率，力争实现大病不出县的目标。</t>
  </si>
  <si>
    <t>支持我省14个欠发达地区及江门市恩平、开平、台山等地区招收订单定向医学生。
支持14个经济欠发达地区和江门市开平、恩平、台山等地区每年规范化培训（助理）全科医生、转岗（岗位）培训全科医生（含二级以上医院专科医师转岗（岗位）培训全科医生），招收住院医师规范化培训对象（社会人学员）。
培训家庭医生签约服务骨干师资。 
完成首席专家的招聘，并到岗工作。
继续为经济欠发达地区县级公立医院招聘300个专科特设岗位。</t>
  </si>
  <si>
    <t>实施周期三级
指标目标值</t>
  </si>
  <si>
    <t>招生完成率（%）</t>
  </si>
  <si>
    <t>85%</t>
  </si>
  <si>
    <t>反映培训招生完成情况。招生完成率=招收培训人数/计划培训人数*100%</t>
  </si>
  <si>
    <t>专科特设岗位
招聘到位人数</t>
  </si>
  <si>
    <t>300人</t>
  </si>
  <si>
    <t>招聘到位并在岗的人数</t>
  </si>
  <si>
    <t>培训合格率</t>
  </si>
  <si>
    <t>反映参加培训人员考核合格情况。培训合格率=培训合格人数/培训人数*100%</t>
  </si>
  <si>
    <t>资金使用合规性</t>
  </si>
  <si>
    <t>项目年度完成率</t>
  </si>
  <si>
    <t>反映项目年度完成率90%为满分</t>
  </si>
  <si>
    <t>≦预算额度</t>
  </si>
  <si>
    <t>每万人全科医生数</t>
  </si>
  <si>
    <t>每成人全科医生数=年末全科医生数
/同年末常住人口数*10000</t>
  </si>
  <si>
    <t>对基层医疗卫生
服务可持续影响</t>
  </si>
  <si>
    <t>积极</t>
  </si>
  <si>
    <t>服务对象
满意度指标</t>
  </si>
  <si>
    <t>群众满意度</t>
  </si>
  <si>
    <t>≧80%</t>
  </si>
  <si>
    <t>附件16</t>
  </si>
  <si>
    <t>县镇医联体建设补助绩效目标表</t>
  </si>
  <si>
    <t>174-2018-XMZC-0001-34</t>
  </si>
  <si>
    <t>县镇医联体建设补助</t>
  </si>
  <si>
    <t>《中共广东省委 办公厅 广东省人民政府办公厅印发
&lt;关于加强基层医疗卫生服务能力建设的意见&gt;的通知》
（粤办发〔2017〕2号）</t>
  </si>
  <si>
    <t>李建中</t>
  </si>
  <si>
    <t>020-87028751</t>
  </si>
  <si>
    <t>2018年8月，国家下发《关于进一步做好分级诊疗制度建设有关重点工作的通知》（国卫医发〔2018〕28号），要求网格化布局组建城市医疗集团和县域共同体，全面推进县域医联体建设。但目前紧密型县镇医联体的建设面临着乡镇卫生院等基层医疗机构医疗水平较差、承接能力不足的问题，以及因缺乏相应激励机制，牵头医院资源下沉积极性、主动性不高等问题。为加快推进成效县镇医联体的建设，需要财政加大投入，支持县镇医联体内医疗机构的软件和硬件建设，对牵头医院和下沉的医务人员予以一定补偿。本着“先行先试、总结经验、全面推广”的原则，我省在粤东西北地区15个地市各设立一个试点区域，给予专项资金，探索可复制可推广的经验，为按照国家要求全面开展县镇医联体建设做准备。2017年、2018、2019年的专项资金投入已取得一定成效，但仍需进一步探索总结经验。按计划，现继续申请2020年专项经费7500万元。</t>
  </si>
  <si>
    <t>75,000,000.00</t>
  </si>
  <si>
    <t xml:space="preserve">
坚持以人民为中心的发展思想，以强基层为重点，以让群众不得病、少得病和就近看得上病、看得起病、看得好病为目标，系统整合升级县域医疗卫生服务资源，创新医疗卫生管理体制和运行机制，提高县域医疗卫生资源配置和使用效率，有效建立以健康为中心、防治结合的县镇村三级整合型医疗卫生服务新体系，并形成以人为本的闭环服务链，有效解决群众特别是农村群众看病难、看病贵问题。</t>
  </si>
  <si>
    <t>到2020年6月，实现全省所有县（市、区）县域医共体全覆盖。到2020年底，各地级以上市至少有1个县（市、区）初步建成目标明确、权责清晰、分工协作、服务优质、有效运行的县域医共体，医共体所在县域内就诊率达到90%左右，住院率达到85%左右，基层就诊率达到65%左右。</t>
  </si>
  <si>
    <t>2020年底，建成有效运行的
县域医联体个数</t>
  </si>
  <si>
    <t>≧15个</t>
  </si>
  <si>
    <t>每个试点县至少建设一个有明显成效的医联体</t>
  </si>
  <si>
    <t>年诊疗量增幅（%）</t>
  </si>
  <si>
    <t>3%以上</t>
  </si>
  <si>
    <t>医共体所在县域内就诊率</t>
  </si>
  <si>
    <t>达到90%左右</t>
  </si>
  <si>
    <t>一个时间段内县域医共体内就诊人数
/县域内发病人数X100%</t>
  </si>
  <si>
    <t>医共体所在的县域内住院率</t>
  </si>
  <si>
    <t>达到85%左右</t>
  </si>
  <si>
    <t>一个时间段内县域医共体内住院人数/县域内发病人数X100%</t>
  </si>
  <si>
    <t>医共体所在的基层就诊率</t>
  </si>
  <si>
    <t>达到65%左右</t>
  </si>
  <si>
    <t>一个时间段内县域医医共体内基层卫生机构就诊人次数/县域内发病人数X100%</t>
  </si>
  <si>
    <t>预算资金执行率</t>
  </si>
  <si>
    <t>≧90%</t>
  </si>
  <si>
    <t>资金拨付及时性</t>
  </si>
  <si>
    <t>试点地区的县域医联体补助</t>
  </si>
  <si>
    <t>不超过预算</t>
  </si>
  <si>
    <t>县域内群众医药费用负担、健康水平</t>
  </si>
  <si>
    <t>明显改善</t>
  </si>
  <si>
    <t>县域内医共体各成员单位医疗收入</t>
  </si>
  <si>
    <t>同比增长</t>
  </si>
  <si>
    <t>县域医共体的功能形态、运行管理、
医疗水平、服务能力等</t>
  </si>
  <si>
    <t>明显提高</t>
  </si>
  <si>
    <t>附件17</t>
  </si>
  <si>
    <t>基层医疗卫生机构实施国家基本药物制度和综合改革以奖代补绩效目标表</t>
  </si>
  <si>
    <t>174-2018-XMZC-0001-98</t>
  </si>
  <si>
    <t>基层医疗卫生机构实施国家基本
药物制度和综合改革以奖代补</t>
  </si>
  <si>
    <t>《关于印发广东省建立健全基层医疗卫生机构补偿机制实施办法（试行）的通知》(粤府办〔2011〕33号）</t>
  </si>
  <si>
    <t>资金管理
办法文号</t>
  </si>
  <si>
    <r>
      <t>粤财社</t>
    </r>
    <r>
      <rPr>
        <sz val="10"/>
        <rFont val="仿宋_GB2312"/>
        <family val="3"/>
      </rPr>
      <t>〔</t>
    </r>
    <r>
      <rPr>
        <sz val="10"/>
        <rFont val="宋体"/>
        <family val="0"/>
      </rPr>
      <t>2019</t>
    </r>
    <r>
      <rPr>
        <sz val="10"/>
        <rFont val="仿宋_GB2312"/>
        <family val="3"/>
      </rPr>
      <t>〕</t>
    </r>
    <r>
      <rPr>
        <sz val="10"/>
        <rFont val="宋体"/>
        <family val="0"/>
      </rPr>
      <t>74号</t>
    </r>
  </si>
  <si>
    <t>罗震旻</t>
  </si>
  <si>
    <t>83710931</t>
  </si>
  <si>
    <t xml:space="preserve">关于印发《关于建立国家基本药物制度的实施意见》的通知（卫药政发〔2009〕78号）第十二条规定“实行基本药物制度的县（市、区），政府举办的基层医疗卫生机构配备使用的基本药物实行零差率销售。各地要按国家规定落实相关政府补偿政策”。
《国务院办公厅关于建立健全基层医疗卫生机构补偿机制的意见》（国发办〔2010〕62号）整文。《国务院办公厅关于巩固完善基本药物制度和基层运行新机制的意见》（国办发〔2013〕14号）“（第十三）完善财政对基层医疗卫生机构运行的补助政策”整段。
《关于印发广东省建立健全基层医疗卫生机构补偿机制实施办法（试行）的通知》粤府办〔2011〕33号“五、建立健全基层医疗卫生机构补偿机制的工作要求”中“省财政通过专项转移支付对基层医疗卫生机构予以适当补助。省财政补助资金根据各地基层医疗卫生机构服务人口和区域财力状况，统筹考虑基层医疗卫生机构服务数量和质量等绩效考核情况确定。”
《广东省人民政府办公厅关于印发广东省巩固完善基本药物制度和基层运行新机制实施方案的通知》（粤府办〔2013〕37号）“五、完善稳定长效的多渠道补偿机制”中“（二）完善财政对基层医疗卫生机构运行的补助政策。省财政已建立对基层医疗卫生机构经常性补助机制并纳入财政预算。” </t>
  </si>
  <si>
    <t>300,000,000.00</t>
  </si>
  <si>
    <t>100,000,000.00</t>
  </si>
  <si>
    <t>绩效目标</t>
  </si>
  <si>
    <r>
      <t xml:space="preserve">
保证所有政府办基层医疗卫生机构实施国家基本药物制度，推进综合改革顺利进行。对实施国家基本药物制度的村卫生站给予补助，支持国家基本药物制度在村卫生站顺利实施。</t>
    </r>
    <r>
      <rPr>
        <sz val="10"/>
        <rFont val="Arial"/>
        <family val="2"/>
      </rPr>
      <t xml:space="preserve">   </t>
    </r>
    <r>
      <rPr>
        <sz val="10"/>
        <rFont val="宋体"/>
        <family val="0"/>
      </rPr>
      <t xml:space="preserve">
</t>
    </r>
  </si>
  <si>
    <r>
      <t>保证所有政府办基层医疗卫生机构实施国家基本药物制度，推进综合改革顺利进行。对实施国家基本药物制度的村卫生站给予补助，支持国家基本药物制度在村卫生站顺利实施。</t>
    </r>
    <r>
      <rPr>
        <sz val="10"/>
        <rFont val="Arial"/>
        <family val="2"/>
      </rPr>
      <t xml:space="preserve">  </t>
    </r>
    <r>
      <rPr>
        <sz val="10"/>
        <rFont val="宋体"/>
        <family val="0"/>
      </rPr>
      <t xml:space="preserve">
</t>
    </r>
  </si>
  <si>
    <t>村卫生站实施国家基本药物制度覆盖率</t>
  </si>
  <si>
    <t>政府办基层医疗卫生机构实施
国家基本药物制度覆盖率</t>
  </si>
  <si>
    <t>基层医疗卫生机构实施
国家基本药物制度成本</t>
  </si>
  <si>
    <t>不低于同类型项目平均成本</t>
  </si>
  <si>
    <t>基层医疗卫生机构药品供应保障水平</t>
  </si>
  <si>
    <t>中长期</t>
  </si>
  <si>
    <t>基层医疗卫生机构服务水平</t>
  </si>
  <si>
    <t>得到提高</t>
  </si>
  <si>
    <t>乡村医生收入</t>
  </si>
  <si>
    <t>保持稳定</t>
  </si>
  <si>
    <t>对基层医疗卫生机构可持续发展性的影响</t>
  </si>
  <si>
    <t>居民满意度</t>
  </si>
  <si>
    <t>≥85%</t>
  </si>
  <si>
    <t>附件18</t>
  </si>
  <si>
    <t>疫病防控绩效目标表</t>
  </si>
  <si>
    <t>174-2018-XMZC-0001-04</t>
  </si>
  <si>
    <t>疾病预防控制</t>
  </si>
  <si>
    <r>
      <t>《广东省人民政府办公厅关于印发广东省医疗卫生领域省级与市县财政事权和支出责任划分改革实施方案的通知》（粤府办</t>
    </r>
    <r>
      <rPr>
        <sz val="9"/>
        <rFont val="仿宋_GB2312"/>
        <family val="3"/>
      </rPr>
      <t>〔</t>
    </r>
    <r>
      <rPr>
        <sz val="9"/>
        <rFont val="宋体"/>
        <family val="0"/>
      </rPr>
      <t>2019</t>
    </r>
    <r>
      <rPr>
        <sz val="9"/>
        <rFont val="仿宋_GB2312"/>
        <family val="3"/>
      </rPr>
      <t>〕</t>
    </r>
    <r>
      <rPr>
        <sz val="9"/>
        <rFont val="宋体"/>
        <family val="0"/>
      </rPr>
      <t>5号）</t>
    </r>
  </si>
  <si>
    <r>
      <t>粤财社</t>
    </r>
    <r>
      <rPr>
        <sz val="9"/>
        <rFont val="仿宋_GB2312"/>
        <family val="3"/>
      </rPr>
      <t>〔</t>
    </r>
    <r>
      <rPr>
        <sz val="9"/>
        <rFont val="宋体"/>
        <family val="0"/>
      </rPr>
      <t>2019</t>
    </r>
    <r>
      <rPr>
        <sz val="9"/>
        <rFont val="仿宋_GB2312"/>
        <family val="3"/>
      </rPr>
      <t>〕</t>
    </r>
    <r>
      <rPr>
        <sz val="9"/>
        <rFont val="宋体"/>
        <family val="0"/>
      </rPr>
      <t>74号</t>
    </r>
  </si>
  <si>
    <t>冯惠强</t>
  </si>
  <si>
    <r>
      <t>党的十九大报告《决胜全面建成小康社会 夺取新时代中国特色社会主义伟大胜利》提出，实施健康中国战略，要坚持预防为主，深入开展爱国卫生运动，倡导健康文明生活方式，预防控制重大疾病。中共中央、国务院于2016年10月25日印发并实施的《“健康中国2030”规划纲要》指出，推进健康中国建设，要坚持预防为主，推行健康文明的生活方式，营造绿色安全的健康环境，减少疾病发生。《广东省人民政府办公厅关于印发广东省医疗卫生领域省级与市县财政事权和支出责任划分改革实施方案的通知》（粤府办</t>
    </r>
    <r>
      <rPr>
        <sz val="9"/>
        <rFont val="仿宋_GB2312"/>
        <family val="3"/>
      </rPr>
      <t>〔</t>
    </r>
    <r>
      <rPr>
        <sz val="9"/>
        <rFont val="宋体"/>
        <family val="0"/>
      </rPr>
      <t>2019</t>
    </r>
    <r>
      <rPr>
        <sz val="9"/>
        <rFont val="仿宋_GB2312"/>
        <family val="3"/>
      </rPr>
      <t>〕</t>
    </r>
    <r>
      <rPr>
        <sz val="9"/>
        <rFont val="宋体"/>
        <family val="0"/>
      </rPr>
      <t>5号）明确，省委、省政府已明确实施但未纳入基本公共卫生服务和重大公共卫生服务的公共卫生服务工作，省级财政根据各地工作任务量、绩效考核情况、地方财力状况等因素安排对市县的转移支付资金。
目前，我省疾病预防控制与实现健康中国战略目标和完成健康广东建设任务还有很大差距，防控体系和能力还存大一些不足和短板，很有必要通过项目的实施来加强我省疫病防控工作，为助推广东“四个走在全国前列”提供强有力支撑。</t>
    </r>
  </si>
  <si>
    <t>用于我省疫病防控工作及机构能力建设，包括开展免疫规划、重大及重点传染病、、慢性病、地方病、寄生虫病、精神卫生、职业病等疾病防治，以及支持开展疾控机构能力建设。</t>
  </si>
  <si>
    <t>474,000,000.00</t>
  </si>
  <si>
    <t>全省传染病疫情保持平稳，艾滋病、结核病等重大传染病及登革热、手足口病等急性传染病得到有效控制。国家免疫规划疫苗接种率维持在高水平。慢性非传染性疾病、地方病、血吸虫病、性病、麻风病防治成果得到巩固。严重精神障碍患者管理率、检出率和管理率居全国前列。疾病预防控制体系进一步完善，机构能力不断增强。</t>
  </si>
  <si>
    <r>
      <t>全省传染病疫情保持平稳，艾滋病、结核病等重大传染病及登革热、手足口病等急性传染病得到有效控制。国家免疫规划疫苗接种率维持在90%以上。慢性非传染性疾病、地方病、血吸虫病、性病、麻风病防治成果得到巩固。严重精神障碍患者管理率达到80%，检出率和管理率居全国前列。疾控机构能力水平进一步增强。</t>
    </r>
    <r>
      <rPr>
        <sz val="9"/>
        <rFont val="Arial"/>
        <family val="2"/>
      </rPr>
      <t xml:space="preserve"> </t>
    </r>
  </si>
  <si>
    <t>国家免疫规划疫苗接种率（%）</t>
  </si>
  <si>
    <t>90%</t>
  </si>
  <si>
    <t>按照国家基本公共卫生服务规范要求，提供国家免疫规划疫苗接种服务。包括所有免疫规划疫苗的接种率。</t>
  </si>
  <si>
    <t>慢性病综合防控示范区建设完成率（%）</t>
  </si>
  <si>
    <t xml:space="preserve">反映慢性病综合防控示范区建设完成情况
</t>
  </si>
  <si>
    <t>急性传染病相关突发公共卫生事件处置率（%）</t>
  </si>
  <si>
    <t>急性传染病相关的突发公共卫生事件及时处置数/事件实际发生数</t>
  </si>
  <si>
    <t>麻风病患病率≥1/10万县区数</t>
  </si>
  <si>
    <t>1/10万以下</t>
  </si>
  <si>
    <t>全省以县区为单位，麻风病患病率超过1/10万的县区数</t>
  </si>
  <si>
    <t>肺结核患者成功治疗率（%）</t>
  </si>
  <si>
    <t>某年度成功治疗的肺结核患者数占同期肺结核患者总数的比例。计算公式：某年治愈或完成疗程的患者数/同时期内所有登记治疗的肺结核患者数×100%</t>
  </si>
  <si>
    <t>严重精神障碍患者规范管理率（%）</t>
  </si>
  <si>
    <t>按照当年基本公共卫生服务考核要求</t>
  </si>
  <si>
    <t>反映严重精神障碍患者管理的质量</t>
  </si>
  <si>
    <t>反映是否全额执行经费。公式为本年度实际执行经费/本年度到位资金总额.</t>
  </si>
  <si>
    <t>疫病防控技术服务成本</t>
  </si>
  <si>
    <t>低于当地平均成本</t>
  </si>
  <si>
    <t>反映疫病防控技术服务成本</t>
  </si>
  <si>
    <t>一期和二期梅毒年报告发病率下降</t>
  </si>
  <si>
    <t>逐年下降</t>
  </si>
  <si>
    <t>当地当年一期和二期梅毒年报告发病率与前一年报告发病率之差与前一年报告发病率的比值</t>
  </si>
  <si>
    <t>肺结核病发病率（%）</t>
  </si>
  <si>
    <t>低于去年发病水平</t>
  </si>
  <si>
    <t>是指当年新发肺结核患者人数占全省人口总数的比率</t>
  </si>
  <si>
    <t>新发突发重大传染病不明原因疫情应对率（%）</t>
  </si>
  <si>
    <t>及时规范有效处置人禽流感、SARS、鼠疫等突发急性传染病疫情，有效阻止疫情/事件的传播和扩散，保护了易感人群免于疾病感染，减缓社会公共卫生及其他资源的占用压力，减少重大公共卫生事件发生的风险，保护人民的健康,及时处置数/事件实际发生数。</t>
  </si>
  <si>
    <t>艾滋病感染者/病人随访检测比例（%）</t>
  </si>
  <si>
    <t>当年可以随访到的艾滋病感染者或病人中完成至少一次CD4检测的人数比例</t>
  </si>
  <si>
    <t>对疾控体系发展及工作开展的影响</t>
  </si>
  <si>
    <t>全省疫病防控体系建设和防控能力得到进一步提升</t>
  </si>
  <si>
    <t>调查服务对象满意度</t>
  </si>
  <si>
    <t>调查表示满意的服务对象人数/调查人数*100%</t>
  </si>
  <si>
    <t>附件19</t>
  </si>
  <si>
    <t>出生缺陷综合防控绩效目标表</t>
  </si>
  <si>
    <t>174-2018-XMZC-0001-02</t>
  </si>
  <si>
    <r>
      <t>《中共广东省委 广东省人民政府关于建设卫生强省的决定》（粤发</t>
    </r>
    <r>
      <rPr>
        <sz val="9"/>
        <rFont val="仿宋_GB2312"/>
        <family val="3"/>
      </rPr>
      <t>〔</t>
    </r>
    <r>
      <rPr>
        <sz val="9"/>
        <rFont val="宋体"/>
        <family val="0"/>
      </rPr>
      <t>2015</t>
    </r>
    <r>
      <rPr>
        <sz val="9"/>
        <rFont val="仿宋_GB2312"/>
        <family val="3"/>
      </rPr>
      <t>〕</t>
    </r>
    <r>
      <rPr>
        <sz val="9"/>
        <rFont val="宋体"/>
        <family val="0"/>
      </rPr>
      <t>15号）、关于印发广东省妇女发展规划（2011-2020年）和广东省儿童发展规划（2011-2020年）的通知（粤府</t>
    </r>
    <r>
      <rPr>
        <sz val="9"/>
        <rFont val="仿宋_GB2312"/>
        <family val="3"/>
      </rPr>
      <t>〔</t>
    </r>
    <r>
      <rPr>
        <sz val="9"/>
        <rFont val="宋体"/>
        <family val="0"/>
      </rPr>
      <t>2012</t>
    </r>
    <r>
      <rPr>
        <sz val="9"/>
        <rFont val="仿宋_GB2312"/>
        <family val="3"/>
      </rPr>
      <t>〕</t>
    </r>
    <r>
      <rPr>
        <sz val="9"/>
        <rFont val="宋体"/>
        <family val="0"/>
      </rPr>
      <t>54号）</t>
    </r>
  </si>
  <si>
    <t>梁磊</t>
  </si>
  <si>
    <t>83134359</t>
  </si>
  <si>
    <t>近年来出生缺陷已经成为我省重大的公共卫生问题，2012年广东省出生缺陷发生率319.3/万（全国平均水平145.6/万），位居全国第一。根据现有发病情况和疾病负担估测，我省因神经管畸形、先天愚型、先天性心脏病三类疾病，每年新增治疗负担超过14亿。为加大我省出生缺陷防治力度，提高人口素质，根据国家2011-2020年度妇女儿童发展纲要及我省规划和《中共广东省委 广东省人民政府关于建设卫生强省的决定》（粤发〔2015〕15号）省级财政从2015年起设立广东省出生缺陷干预项目专项资金。</t>
  </si>
  <si>
    <t>428,320,000.00</t>
  </si>
  <si>
    <t>98,320,000.00</t>
  </si>
  <si>
    <t>孕妇产前筛查率达到80%，新生儿筛查率达90%，有效降低我省新生儿出生缺陷发生风险，提高我省出生人口素质。
有效地降低我省新生儿出生缺陷的发生风险，提高我省出生人口素质，为我省由人口大省转变为人力资源强省，实现人口素质与产业升级均衡发展打下良好人口基础。</t>
  </si>
  <si>
    <t>孕妇产前筛查率达到80%，新生儿筛查率达90%，有效降低我省新生儿出生缺陷发生风险，提高我省出生人口素质。</t>
  </si>
  <si>
    <t>新生儿遗传代谢性
疾病筛查率</t>
  </si>
  <si>
    <t>95%</t>
  </si>
  <si>
    <t>接受遗传代谢病筛查新生儿数
/当年全省活产儿数</t>
  </si>
  <si>
    <t>服务项目结算价格
不高于市场价格</t>
  </si>
  <si>
    <t>服务结算价格不超市场价格项目数
/服务项目总数</t>
  </si>
  <si>
    <t>出生缺陷发生率
等到有效控制</t>
  </si>
  <si>
    <t>＜227.42/万</t>
  </si>
  <si>
    <t>按妇幼信息年报数据对比</t>
  </si>
  <si>
    <t>干预的严重出生
缺陷患儿数</t>
  </si>
  <si>
    <t>＞1000人</t>
  </si>
  <si>
    <t>全年有效干预的重型地贫，
唐氏综合征，严重结构畸形等患儿数</t>
  </si>
  <si>
    <t>新生儿家庭满意度</t>
  </si>
  <si>
    <t>附件20</t>
  </si>
  <si>
    <t>公立医院取消药品加成财政补偿绩效目标表</t>
  </si>
  <si>
    <t>174-2018-XMZC-0001-57</t>
  </si>
  <si>
    <t>健全现代医院管理制度</t>
  </si>
  <si>
    <t>粤府〔2017〕32号，
粤财社〔2017〕141号</t>
  </si>
  <si>
    <t>马建</t>
  </si>
  <si>
    <t>020-83811202</t>
  </si>
  <si>
    <t>设立政策背景
及原因</t>
  </si>
  <si>
    <t>1.《广东省人民府关于印发广东省深化医药卫生体制综合改革实施方案的通知》（粤府〔2017〕32号），重点任务的第七大点，第24小点，落实政府投入责任。“坚持公立医院公益属性，破除逐利机制，建立公立医院科学补偿机制。……2017年7月前全省公立医院全面取消药品（中药饮片除外）加成。因取消加成而减少的合理收入，通过调整医疗服务价格、加大政府投入和降低医院运行成本等方式予以补偿。”
2.《关于印发&lt;广东省公立医院取消药品加成财政专项补偿方案&gt;的通知》（粤财社〔2017〕141号）整文。</t>
  </si>
  <si>
    <t>用于对部属、军队、武警驻粤公立医院，省属公立医院及经济欠发达地区公立医院取消药品（中药饮片除外）加成后减少的合理收入给予补偿，补偿资金可用于公立医院正常运行与事业发展，保障公立医院良性运转。</t>
  </si>
  <si>
    <r>
      <t xml:space="preserve"> 
维护公立医院公益性，调动医务人员积极性，提高医院运行效率，提升医疗服务
能力和质量。</t>
    </r>
    <r>
      <rPr>
        <sz val="10"/>
        <rFont val="Arial"/>
        <family val="2"/>
      </rPr>
      <t xml:space="preserve">   
 </t>
    </r>
  </si>
  <si>
    <r>
      <t>公立医院医疗服务能力提升，现代医院管理制度基本建立，医疗服务收入占业务收入比重提高，药占比降低，县域内住院率达80%以上。</t>
    </r>
    <r>
      <rPr>
        <sz val="10"/>
        <rFont val="Arial"/>
        <family val="2"/>
      </rPr>
      <t xml:space="preserve">  </t>
    </r>
    <r>
      <rPr>
        <sz val="10"/>
        <rFont val="宋体"/>
        <family val="0"/>
      </rPr>
      <t xml:space="preserve">
</t>
    </r>
  </si>
  <si>
    <t>公立医院药占比(不含中药饮片)（%）</t>
  </si>
  <si>
    <t>比上年下降</t>
  </si>
  <si>
    <t>公立医院医疗服务收入（不含药品、
耗材、检查、化验收入）占医疗收入比重</t>
  </si>
  <si>
    <t>比上年提高</t>
  </si>
  <si>
    <t>公立医院百元医疗收入（不含药品
收入）中消耗的卫生材料费</t>
  </si>
  <si>
    <t>县域内住院率</t>
  </si>
  <si>
    <t>现代医院管理制度</t>
  </si>
  <si>
    <t>加快建立</t>
  </si>
  <si>
    <t>公立医院医疗服务能力</t>
  </si>
  <si>
    <t>得到提升</t>
  </si>
  <si>
    <t>患者满意度</t>
  </si>
  <si>
    <t>较上年提高</t>
  </si>
  <si>
    <t>附件21</t>
  </si>
  <si>
    <t>粤东西北市级医疗服务能力提升计划绩效目标表</t>
  </si>
  <si>
    <t>174-2018-XMZC-0001-100</t>
  </si>
  <si>
    <t>粤东西北市级医疗服务能力提升</t>
  </si>
  <si>
    <t>根据十三届第53次《省政府常务会议决定事项通知》（粤办会函〔2019〕99号）</t>
  </si>
  <si>
    <t>张发滨</t>
  </si>
  <si>
    <t>所属预算
年度</t>
  </si>
  <si>
    <t>根据十三届第53次《省政府常务会议决定事项通知》（粤办会函〔2019〕99号），按照“强基层、建高地、登高峰”的总体思路，带动提升全省特别是基层医疗服务水平，打造“顶天立地”广东医疗卫生大格局，为广东奋力实现“四个走在全国前列”提供有力支撑。省政府决定对没有医院纳入我省高水平医院建设计划的粤东粤西粤北的河源、汕尾、潮州、揭阳、云浮实施市级医疗服务能力提升计划。</t>
  </si>
  <si>
    <t xml:space="preserve">
将河源、汕尾、潮州、揭阳、云浮等5个地市的龙头医院打造成能力较强的市级医疗中心，重点建设胸痛中心、卒中中心、创伤中心、危重孕产妇救治中心、危重儿童和新生儿救治中心等“五大中心”，使其达到五大救治中心的规范建设标准。加强慢性病专科建设，显著提升肿瘤、心脏病、脑血管病、骨折、肺炎、糖尿病、肾衰竭等重点疾病的诊疗能力，提高市域内住院率，5个地市市域内住院率均达到90%以上。</t>
  </si>
  <si>
    <t>河源、汕尾、潮州、揭阳、云浮等5个地市市域内住院率较上一年提升。</t>
  </si>
  <si>
    <t>创伤中心</t>
  </si>
  <si>
    <t>1</t>
  </si>
  <si>
    <t>危重孕产妇救治中心</t>
  </si>
  <si>
    <t>卒中中心</t>
  </si>
  <si>
    <t>3</t>
  </si>
  <si>
    <t>危重儿童和新生儿救治中心</t>
  </si>
  <si>
    <t>胸痛中心</t>
  </si>
  <si>
    <t>2</t>
  </si>
  <si>
    <t>工程质量合格率</t>
  </si>
  <si>
    <t>不超过预算
金额</t>
  </si>
  <si>
    <t>河源、汕尾、潮州、
揭阳、云浮等5个地市
市域内住院率</t>
  </si>
  <si>
    <t>较上一年提升</t>
  </si>
  <si>
    <t>市级医疗服务能力提升</t>
  </si>
  <si>
    <t>服务对象满意度
指标</t>
  </si>
  <si>
    <t>附件22</t>
  </si>
  <si>
    <t>公共卫生事务管理绩效目标表</t>
  </si>
  <si>
    <t>174-2018-XMZC-0001-06</t>
  </si>
  <si>
    <t>公共卫生服务</t>
  </si>
  <si>
    <t>《广东省人民政府关于印发广东省卫生与健康“十三五”规划的通知》、
《中共广东省委 广东省人民政府关于建设卫生强省的决定》（粤发〔2015〕15号）</t>
  </si>
  <si>
    <t>粤财社〔2019〕74号</t>
  </si>
  <si>
    <t>余德文</t>
  </si>
  <si>
    <t>83803267</t>
  </si>
  <si>
    <t xml:space="preserve"> 《广东省人民政府关于印发广东省卫生与健康“十三五”规划的通知》（粤府〔2017〕28号）、《中共广东省委 广东省人民政府关于建设卫生强省的决定》（粤发〔2015〕15号）、《中共广东省委办公厅 广东省人民政府办公厅关于印发&lt;广东省卫生健康委员会职能配置、内设机构和人员编制规定&gt;的通知》（粤办发〔2018〕86号）、《广东省人民政府办公厅关于印发广东省加强紧密型县域医疗卫生共同体建设实施方案的通知》（粤府办〔2019〕18号）、《突发公共卫生事件应急条例》《广东省突发公共卫生事件应急办法》《落实国家计生委 财政部 卫生部 国家计委关于向农村实施计划生育的育龄夫妻免费提供避孕节育技术服务的通知》（粤计生委〔2002〕55号</t>
  </si>
  <si>
    <t xml:space="preserve">
省卫生健康委及其下属预算单位正常运转及必要业务工作；省级应急队伍建设和日常维护；组团式医疗卫生人才帮扶；医疗卫生科研课题研究和适宜技术推广；为农村地区计划生育的育龄夫妻免费提供避孕节育技术服务。
</t>
  </si>
  <si>
    <t>536,628,900.00</t>
  </si>
  <si>
    <t xml:space="preserve">
目标一：保障省卫生健康委机关及其下属预算单位正常运转和必要业务工作。
目标二：保障保障省级应急队伍建设和管理工作顺利开展。    
目标三：组织完成省医学科研基金项目和省适宜卫生健康技术推广项目的申报、评审和立项管理工作。
目标四：提升组团式帮扶受扶医院医疗卫生技术服务水平。
</t>
  </si>
  <si>
    <r>
      <t xml:space="preserve">
目标一：保障省卫生健康委机关及其下属预算单位正常运转和必要业务工作。
目标二：保障保障省级应急队伍建设和管理工作顺利开展。</t>
    </r>
    <r>
      <rPr>
        <sz val="10"/>
        <rFont val="Arial"/>
        <family val="2"/>
      </rPr>
      <t xml:space="preserve">    </t>
    </r>
    <r>
      <rPr>
        <sz val="10"/>
        <rFont val="宋体"/>
        <family val="0"/>
      </rPr>
      <t xml:space="preserve">
目标三：组织完成省医学科研基金项目和省适宜卫生健康技术推广项目的申报、评审和立项管理工作。
目标四：提升组团式帮扶受扶医院医疗卫生技术服务水平。
</t>
    </r>
  </si>
  <si>
    <t>组团式帮扶受援医院数量</t>
  </si>
  <si>
    <t>反映组团式帮扶受援医院的数量</t>
  </si>
  <si>
    <t>省级应急队伍建设数量</t>
  </si>
  <si>
    <t>反映省级应急队伍建设数量</t>
  </si>
  <si>
    <t>省级医疗卫生健康科研课题资助数量</t>
  </si>
  <si>
    <t>≥500</t>
  </si>
  <si>
    <t>反映省级医疗卫生健康科研课题资助数量</t>
  </si>
  <si>
    <t>省级适宜技术推广项目数量</t>
  </si>
  <si>
    <t>反映省级适宜技术推广项目数量</t>
  </si>
  <si>
    <t>突发事件卫生应急处置率（%）</t>
  </si>
  <si>
    <t>反映本地区突发事件卫生应急处置情况，处置率=已处置突发事件卫生应急事件数/已报告突发事件卫生应急事件数</t>
  </si>
  <si>
    <t>突发事件卫生应急处置报告率(%)</t>
  </si>
  <si>
    <t>反映本地区突发事件卫生应急报告情况，报告率=已报告突发事件卫生应急处置数/应报告突发事件卫生应急处置数</t>
  </si>
  <si>
    <t>项目年度结题通过率(省医学科研基金项目)</t>
  </si>
  <si>
    <t>反映项目年度结题情况</t>
  </si>
  <si>
    <t>计划生育手术并发症发生率</t>
  </si>
  <si>
    <t>小于1‰</t>
  </si>
  <si>
    <t>反映计划生育手术并发症数量/计划生育手术数量</t>
  </si>
  <si>
    <t>突发事件卫生应急处置报告及时率(%)</t>
  </si>
  <si>
    <t>反映本地区突发事件卫生应急报告情况，报告率=已及时报告突发事件卫生应急处置数/应及时报告突发事件卫生应急处置数</t>
  </si>
  <si>
    <t>预算资金下达率</t>
  </si>
  <si>
    <t>反映预算资金下达情况</t>
  </si>
  <si>
    <t>预算资金支出率</t>
  </si>
  <si>
    <t>反映预算资金支出情况</t>
  </si>
  <si>
    <t>计划生育免费技术服务成本</t>
  </si>
  <si>
    <t>符合物价标准</t>
  </si>
  <si>
    <t>反映计划生育免费技术服务成本</t>
  </si>
  <si>
    <t>受援医院医疗卫生服务能力和管理水平</t>
  </si>
  <si>
    <t>有所提升</t>
  </si>
  <si>
    <t>该指标反映受援医院医疗卫生提升情况。</t>
  </si>
  <si>
    <t>该指标找反映县域内户籍人口在当地医疗机构住院人次/县域内户籍人口住院人次总数</t>
  </si>
  <si>
    <t>预算单位正常运转</t>
  </si>
  <si>
    <t>维持正常运转</t>
  </si>
  <si>
    <t>反映预算单位正常运转情况</t>
  </si>
  <si>
    <t>受援医院医务人员满意度</t>
  </si>
  <si>
    <t>反映受援医院医务人员对项目实施的满意程度</t>
  </si>
  <si>
    <t>反映患者对县域内医疗卫生机构服务的满意程度</t>
  </si>
  <si>
    <t>附件23</t>
  </si>
  <si>
    <t>食品安全标准与监测评估绩效目标表</t>
  </si>
  <si>
    <t>174-2018-XMZC-0001-42</t>
  </si>
  <si>
    <t>食品安全标准与监测评估</t>
  </si>
  <si>
    <t>1.中华人民共和国食品安全法的第5条、第6条规定卫生健康行政部门食品安全管理的法定职责，第8条规定的工作经费保障政策；
2.粤财预〔2016〕5号下达2016-2018年部门中期财政规划计划数，食品安全管理事务每年度安排1870万元，延续安排以后年度经费；
3.原国家卫生计委食品安全十三五规划、广东省卫生健康十三五规划，规划的食品安全工作、重点工作及工作经费保障规定等；
4.年度国家风险监测计划文件、年度国家标准立项计划文件、年度广东省监测实施方案、年度消费量调查方案文件等</t>
  </si>
  <si>
    <t>庄俊义</t>
  </si>
  <si>
    <t>020-83848501</t>
  </si>
  <si>
    <t>1.法定职责的规定。食品安全法的第5条、第6条规定卫生健康行政部门食品安全管理的法定职责，第8条规定的工作经费保障政策；
2.国家加强食品安全标准与监测评估工作意见。《中共中央 国务院关于深化改革加强食品安全工作的意见》（中发〔2019〕17号）、《国家卫生计生委关于进一步加强食品安全风险监测工作的通知》（国卫食品发〔2013〕6号）、《国家卫生健康委办公厅关于进一步加强食品安全地方标准管理工作的通知》（国卫办食品函〔2019〕556号）等，对食品安全工作高度重视及加强相关管理工作意见；
3.规划、计划、方案等国家和省政策文件规定。《关于下达2016-2018年部门中期财政规划计划数的通知》（粤财预〔2016〕5号）、《国家卫生计生食品安全十三五规划（2016-2020年）》、《广东省卫生与健康十三五规划》（粤府〔2017〕28号）、年度国家食品安全风险监测计划、标准立项计划、年度省监测方案、年度消费量调查方案等对食品安全工作给予政策保障。〔</t>
  </si>
  <si>
    <t>开展食品中化学污染物及有害因素监测、食品致病微生物及寄生虫监测、食源性疾病监测、食品中放射性监测及营养监测；完成国家及省布置的食品安全风险应急专项监测工作；食品安全风险监测系统维护；食品安全风险监测培训、放射监测培训等工作；年度食品安全企业标准管理及业务指导；居民食物消费及地方特色食品消费调查情况；食品安全风险评估及其基础项目研究；食品安全地方标准制修订、食品安全标准研究及宣贯；食品安全国家标准跟踪评价；食品安全企业标准备案管理等。</t>
  </si>
  <si>
    <t>56,100,000.00</t>
  </si>
  <si>
    <t>18,700,000.00</t>
  </si>
  <si>
    <t xml:space="preserve">
2020-2022年，省级财政资金专项用于支持全省食品安全标准与监测评估工作开展，健全食品安全体系，加强食品安全监管基础能力建设，了解全省食品污染物及有害因素污染状况、分布情况及其变化趋势，确定危害因素可能来源，及时发现食品安全隐患，进行风险预警，实现食源性疾病早发现、早诊断、早治疗和早控制，加强食品安全标准制修订，不断提升国家和地方标准水平，开展食品安全风险评估、放射性物质水平评估及消费量调查，为制定食品安全标准和采取有针对性的控制措施提供科学依据，加强食品安全宣贯及培训，加强信息化管理食品安全工作，不断提升全省食品安全形象及公共卫生服务水平</t>
  </si>
  <si>
    <t xml:space="preserve">
每年完成当年度食品安全各项工作任务和预算支出。完成年度全省监测实施方案制定；食品安全风险监测点县（市区）覆盖率100%，食品安全风险监测任务完成率100%；完成食品安全国家标准跟踪评价、地方标准制修订、食品安全国家标准宣贯、企业标准业务指导、工作优化、备案管理等；完成年度居民消费量及特色食品专项调查方案制定、组织开展及调查报告；完成年度食品中微生物风险评估、风险评估基础项目研究等；食品安全风险评估项目任务完成率100%，食品安全标准跟踪评价完成率100%；完成年度风险监测技术报告</t>
  </si>
  <si>
    <t>食品安全污染及有害因素
采集监测样品地区覆盖率（%）</t>
  </si>
  <si>
    <r>
      <t>指标解释：</t>
    </r>
    <r>
      <rPr>
        <sz val="10"/>
        <rFont val="宋体"/>
        <family val="0"/>
      </rPr>
      <t>当年度全省实际开展食品安全污染及有害因素采集监测样品的县（市、区）覆盖全省行政区划的县（市、区）的比例</t>
    </r>
    <r>
      <rPr>
        <b/>
        <sz val="10"/>
        <rFont val="宋体"/>
        <family val="0"/>
      </rPr>
      <t xml:space="preserve">
计算公式：</t>
    </r>
    <r>
      <rPr>
        <sz val="10"/>
        <rFont val="宋体"/>
        <family val="0"/>
      </rPr>
      <t>（年度全省实际开展污染及有害因素采集监测样品的县（市、区）个数/全省行政区划的县（市、区）总数）*100%</t>
    </r>
  </si>
  <si>
    <t>食品安全风险监测（含污染及有害监测、
食源性疾病监测、放射性污染监测）
任务完成率（%）</t>
  </si>
  <si>
    <r>
      <t>指标解释：</t>
    </r>
    <r>
      <rPr>
        <sz val="10"/>
        <rFont val="宋体"/>
        <family val="0"/>
      </rPr>
      <t>当年度全省实际完成国家和省级安排的食品污染及有害监测、食源性疾病监测、放射性污染监测任务的完成情况</t>
    </r>
    <r>
      <rPr>
        <b/>
        <sz val="10"/>
        <rFont val="宋体"/>
        <family val="0"/>
      </rPr>
      <t xml:space="preserve">
计算公式：</t>
    </r>
    <r>
      <rPr>
        <sz val="10"/>
        <rFont val="宋体"/>
        <family val="0"/>
      </rPr>
      <t>（年度全省实际完成食品安全风险监测（含污染及有害监测、食源性疾病监测、放射性污染监测）的任务数/年度计划监测的任务总数）*100%</t>
    </r>
  </si>
  <si>
    <t>食品安全标准
跟踪评价完成率（%）</t>
  </si>
  <si>
    <r>
      <t>指标解释：</t>
    </r>
    <r>
      <rPr>
        <sz val="10"/>
        <rFont val="宋体"/>
        <family val="0"/>
      </rPr>
      <t>当年度全省食品安全标准跟踪评价的完成情况</t>
    </r>
    <r>
      <rPr>
        <b/>
        <sz val="10"/>
        <rFont val="宋体"/>
        <family val="0"/>
      </rPr>
      <t xml:space="preserve">
计算公式：</t>
    </r>
    <r>
      <rPr>
        <sz val="10"/>
        <rFont val="宋体"/>
        <family val="0"/>
      </rPr>
      <t>（年度全省实际完成食品安全标准跟踪评价的任务数/年度计划跟踪评价的任务总数）*100%</t>
    </r>
  </si>
  <si>
    <t>食品安全风险评估
项目任务完成率（%)</t>
  </si>
  <si>
    <r>
      <t>指标解释：</t>
    </r>
    <r>
      <rPr>
        <sz val="10"/>
        <rFont val="宋体"/>
        <family val="0"/>
      </rPr>
      <t>当年度全省食品安全风险评估项目实际完成的情况</t>
    </r>
    <r>
      <rPr>
        <b/>
        <sz val="10"/>
        <rFont val="宋体"/>
        <family val="0"/>
      </rPr>
      <t xml:space="preserve">
计算公式：</t>
    </r>
    <r>
      <rPr>
        <sz val="10"/>
        <rFont val="宋体"/>
        <family val="0"/>
      </rPr>
      <t>（年度全省实际完成风险评估项目任务数/年度计划风险评估项目任务总数）*100%</t>
    </r>
  </si>
  <si>
    <t>食品安全风险（污染及有害因素）
监测结果完成及时率（%）</t>
  </si>
  <si>
    <r>
      <t>指标解释：</t>
    </r>
    <r>
      <rPr>
        <sz val="10"/>
        <rFont val="宋体"/>
        <family val="0"/>
      </rPr>
      <t xml:space="preserve">食品污染及有害因素监测样品监测结果及时完成情况
</t>
    </r>
    <r>
      <rPr>
        <b/>
        <sz val="10"/>
        <rFont val="宋体"/>
        <family val="0"/>
      </rPr>
      <t>计算公式：</t>
    </r>
    <r>
      <rPr>
        <sz val="10"/>
        <rFont val="宋体"/>
        <family val="0"/>
      </rPr>
      <t>（食品污染及有害因素监测样品及时完成数/样品完成数）*100%</t>
    </r>
  </si>
  <si>
    <t>食源性疾病信息及时收集率（%）</t>
  </si>
  <si>
    <r>
      <t>指标解释：</t>
    </r>
    <r>
      <rPr>
        <sz val="10"/>
        <rFont val="宋体"/>
        <family val="0"/>
      </rPr>
      <t xml:space="preserve">按照计划要求每个工作日审核、汇总、分析辖区病例信息完成情况
</t>
    </r>
    <r>
      <rPr>
        <b/>
        <sz val="10"/>
        <rFont val="宋体"/>
        <family val="0"/>
      </rPr>
      <t>计算公式：</t>
    </r>
    <r>
      <rPr>
        <sz val="10"/>
        <rFont val="宋体"/>
        <family val="0"/>
      </rPr>
      <t>（及时收集信息数/收集信息数）*100%</t>
    </r>
  </si>
  <si>
    <r>
      <t>指标解释：</t>
    </r>
    <r>
      <rPr>
        <sz val="10"/>
        <rFont val="宋体"/>
        <family val="0"/>
      </rPr>
      <t>当年度用款单位按财政规定使用预算资金的实际支出情况</t>
    </r>
    <r>
      <rPr>
        <b/>
        <sz val="10"/>
        <rFont val="宋体"/>
        <family val="0"/>
      </rPr>
      <t xml:space="preserve">
计算公式：</t>
    </r>
    <r>
      <rPr>
        <sz val="10"/>
        <rFont val="宋体"/>
        <family val="0"/>
      </rPr>
      <t>（用款单位实际完成项目年度预算数/财政机构下达项目年度预算总数）*100%</t>
    </r>
  </si>
  <si>
    <r>
      <t>指标解释：</t>
    </r>
    <r>
      <rPr>
        <sz val="10"/>
        <rFont val="宋体"/>
        <family val="0"/>
      </rPr>
      <t>当年度财政机构在规定的时间内及时拨付项目预算资金到用款单位资金账户的完成情况</t>
    </r>
    <r>
      <rPr>
        <b/>
        <sz val="10"/>
        <rFont val="宋体"/>
        <family val="0"/>
      </rPr>
      <t xml:space="preserve">
计算公式：</t>
    </r>
    <r>
      <rPr>
        <sz val="10"/>
        <rFont val="宋体"/>
        <family val="0"/>
      </rPr>
      <t>（财政机构及时拨付项目资金到用款单位资金账户数/财政机构计划下达项目年度资金总数）*100%</t>
    </r>
  </si>
  <si>
    <t>卫生健康系统从事服务
食品安全工作人员占比</t>
  </si>
  <si>
    <t>比上年度提高</t>
  </si>
  <si>
    <r>
      <t>指标解释</t>
    </r>
    <r>
      <rPr>
        <sz val="10"/>
        <rFont val="宋体"/>
        <family val="0"/>
      </rPr>
      <t>：卫生健康系统从事服务食品安全工作人员数占全省卫生健康系统从事卫生健康行业人员总数的比例与上年度对比情况</t>
    </r>
  </si>
  <si>
    <t>居民健康水平提高
（食品营养健康要求意识提高）</t>
  </si>
  <si>
    <r>
      <t>指标解释</t>
    </r>
    <r>
      <rPr>
        <sz val="10"/>
        <rFont val="宋体"/>
        <family val="0"/>
      </rPr>
      <t>：在卫生健康系统调查中，被调查居民对食品营养健康要求意识对比往年度都高，说明居民健康水平不断提高，指标具有中长期性</t>
    </r>
  </si>
  <si>
    <t>环境效益指标</t>
  </si>
  <si>
    <t>食品安全风险环境意识提高</t>
  </si>
  <si>
    <t>不断提高</t>
  </si>
  <si>
    <r>
      <t>指标解释：</t>
    </r>
    <r>
      <rPr>
        <sz val="10"/>
        <rFont val="宋体"/>
        <family val="0"/>
      </rPr>
      <t>通过开展的食品污染及有害监测、食源性疾病监测、食品中放射监测、居民膳食评估、居民食物消费量调查、食源性疾病研判等，其结果与往年度情况对比，居民对食品安全环境的态度越来越预警，说明居民食品安全风险环境意识不断提高</t>
    </r>
  </si>
  <si>
    <t>完成1份本地区食品安全风险监测
（含放射监测）分析年度报告</t>
  </si>
  <si>
    <t>按时完成1份本地区年度报告</t>
  </si>
  <si>
    <r>
      <t>指标解释</t>
    </r>
    <r>
      <rPr>
        <sz val="10"/>
        <rFont val="宋体"/>
        <family val="0"/>
      </rPr>
      <t>：每年度按国家监测计划、省实施方案要求完成1份食品安全风险监测（含放射监测）年度报告</t>
    </r>
  </si>
  <si>
    <t>基本公共卫生服务水平
（食品安全服务水平）</t>
  </si>
  <si>
    <r>
      <t>指标解释</t>
    </r>
    <r>
      <rPr>
        <sz val="10"/>
        <rFont val="宋体"/>
        <family val="0"/>
      </rPr>
      <t>：当年度内卫生健康系统从事服务食品安全工作人员业务水平与往年度对比情况，对比情况是逐年增长，说明食品安全服务水平不断提高</t>
    </r>
  </si>
  <si>
    <t>服务对象满意度
（食品安全群众满意度）</t>
  </si>
  <si>
    <r>
      <t>指标解释：</t>
    </r>
    <r>
      <rPr>
        <sz val="10"/>
        <rFont val="宋体"/>
        <family val="0"/>
      </rPr>
      <t>在卫生健康系统开展调查，统计年度内对食品安全工作持满意态度的被调查居民的数量占所有被调查居民总数量的情况</t>
    </r>
    <r>
      <rPr>
        <b/>
        <sz val="10"/>
        <rFont val="宋体"/>
        <family val="0"/>
      </rPr>
      <t xml:space="preserve">
计算公式：</t>
    </r>
    <r>
      <rPr>
        <sz val="10"/>
        <rFont val="宋体"/>
        <family val="0"/>
      </rPr>
      <t>（对卫生健康系统年度食品安全工作持满意态度的被调查居民个数/所有被调查居民总数）*100%</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</si>
</sst>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00_ "/>
    <numFmt numFmtId="182" formatCode="0_ "/>
    <numFmt numFmtId="183" formatCode="0.00_);[Red]\(0.00\)"/>
    <numFmt numFmtId="184" formatCode="0.0_ "/>
    <numFmt numFmtId="185" formatCode="0.000_ "/>
    <numFmt numFmtId="186" formatCode="0.0000_);[Red]\(0.0000\)"/>
    <numFmt numFmtId="187" formatCode="0_);[Red]\(0\)"/>
    <numFmt numFmtId="188" formatCode="0.000_);[Red]\(0.000\)"/>
    <numFmt numFmtId="189" formatCode="0;[Red]0"/>
    <numFmt numFmtId="190" formatCode="0.000;[Red]0.000"/>
    <numFmt numFmtId="191" formatCode="0.0000_ "/>
    <numFmt numFmtId="192" formatCode="0.0000"/>
  </numFmts>
  <fonts count="125">
    <font>
      <sz val="10"/>
      <name val="Arial"/>
      <family val="2"/>
    </font>
    <font>
      <sz val="10"/>
      <name val="宋体"/>
      <family val="0"/>
    </font>
    <font>
      <sz val="12"/>
      <name val="黑体"/>
      <family val="3"/>
    </font>
    <font>
      <sz val="20"/>
      <color indexed="8"/>
      <name val="方正小标宋简体"/>
      <family val="0"/>
    </font>
    <font>
      <sz val="9"/>
      <color indexed="8"/>
      <name val="宋体"/>
      <family val="0"/>
    </font>
    <font>
      <b/>
      <sz val="10"/>
      <name val="宋体"/>
      <family val="0"/>
    </font>
    <font>
      <sz val="16"/>
      <color indexed="8"/>
      <name val="黑体"/>
      <family val="3"/>
    </font>
    <font>
      <sz val="9"/>
      <name val="宋体"/>
      <family val="0"/>
    </font>
    <font>
      <b/>
      <sz val="9"/>
      <name val="宋体"/>
      <family val="0"/>
    </font>
    <font>
      <sz val="18"/>
      <name val="Arial"/>
      <family val="2"/>
    </font>
    <font>
      <sz val="10"/>
      <name val="SimSun"/>
      <family val="0"/>
    </font>
    <font>
      <sz val="20"/>
      <name val="方正小标宋简体"/>
      <family val="0"/>
    </font>
    <font>
      <sz val="16"/>
      <name val="黑体"/>
      <family val="3"/>
    </font>
    <font>
      <sz val="18"/>
      <color indexed="8"/>
      <name val="黑体"/>
      <family val="3"/>
    </font>
    <font>
      <sz val="9"/>
      <color indexed="9"/>
      <name val="宋体"/>
      <family val="0"/>
    </font>
    <font>
      <sz val="10"/>
      <color indexed="8"/>
      <name val="Arial"/>
      <family val="2"/>
    </font>
    <font>
      <sz val="12"/>
      <name val="宋体"/>
      <family val="0"/>
    </font>
    <font>
      <b/>
      <sz val="11"/>
      <name val="宋体"/>
      <family val="0"/>
    </font>
    <font>
      <sz val="11"/>
      <name val="宋体"/>
      <family val="0"/>
    </font>
    <font>
      <sz val="12"/>
      <color indexed="8"/>
      <name val="黑体"/>
      <family val="3"/>
    </font>
    <font>
      <sz val="12"/>
      <color indexed="8"/>
      <name val="宋体"/>
      <family val="0"/>
    </font>
    <font>
      <sz val="18"/>
      <color indexed="8"/>
      <name val="方正小标宋简体"/>
      <family val="0"/>
    </font>
    <font>
      <b/>
      <sz val="12"/>
      <color indexed="8"/>
      <name val="宋体"/>
      <family val="0"/>
    </font>
    <font>
      <sz val="11"/>
      <color indexed="8"/>
      <name val="宋体"/>
      <family val="0"/>
    </font>
    <font>
      <b/>
      <sz val="11"/>
      <color indexed="8"/>
      <name val="宋体"/>
      <family val="0"/>
    </font>
    <font>
      <sz val="16"/>
      <name val="宋体"/>
      <family val="0"/>
    </font>
    <font>
      <b/>
      <sz val="12"/>
      <name val="宋体"/>
      <family val="0"/>
    </font>
    <font>
      <b/>
      <sz val="10"/>
      <color indexed="8"/>
      <name val="宋体"/>
      <family val="0"/>
    </font>
    <font>
      <sz val="16"/>
      <name val="方正小标宋简体"/>
      <family val="0"/>
    </font>
    <font>
      <b/>
      <sz val="14"/>
      <name val="宋体"/>
      <family val="0"/>
    </font>
    <font>
      <sz val="10"/>
      <color indexed="8"/>
      <name val="宋体"/>
      <family val="0"/>
    </font>
    <font>
      <sz val="18"/>
      <name val="方正小标宋简体"/>
      <family val="0"/>
    </font>
    <font>
      <sz val="22"/>
      <name val="方正小标宋简体"/>
      <family val="0"/>
    </font>
    <font>
      <b/>
      <sz val="9"/>
      <name val="微软雅黑"/>
      <family val="2"/>
    </font>
    <font>
      <sz val="9"/>
      <name val="微软雅黑"/>
      <family val="2"/>
    </font>
    <font>
      <b/>
      <sz val="16"/>
      <color indexed="8"/>
      <name val="宋体"/>
      <family val="0"/>
    </font>
    <font>
      <b/>
      <sz val="12"/>
      <name val="仿宋_GB2312"/>
      <family val="3"/>
    </font>
    <font>
      <sz val="12"/>
      <name val="仿宋_GB2312"/>
      <family val="3"/>
    </font>
    <font>
      <sz val="14"/>
      <name val="宋体"/>
      <family val="0"/>
    </font>
    <font>
      <b/>
      <sz val="15"/>
      <name val="宋体"/>
      <family val="0"/>
    </font>
    <font>
      <b/>
      <sz val="12"/>
      <color indexed="63"/>
      <name val="宋体"/>
      <family val="0"/>
    </font>
    <font>
      <sz val="12"/>
      <color indexed="63"/>
      <name val="宋体"/>
      <family val="0"/>
    </font>
    <font>
      <b/>
      <sz val="12"/>
      <name val="Arial"/>
      <family val="2"/>
    </font>
    <font>
      <sz val="12"/>
      <name val="Arial"/>
      <family val="2"/>
    </font>
    <font>
      <sz val="12"/>
      <color indexed="10"/>
      <name val="宋体"/>
      <family val="0"/>
    </font>
    <font>
      <sz val="12"/>
      <color indexed="8"/>
      <name val="Arial"/>
      <family val="2"/>
    </font>
    <font>
      <b/>
      <sz val="11"/>
      <color indexed="8"/>
      <name val="Arial"/>
      <family val="2"/>
    </font>
    <font>
      <sz val="11"/>
      <color indexed="8"/>
      <name val="Arial"/>
      <family val="2"/>
    </font>
    <font>
      <b/>
      <sz val="16"/>
      <name val="宋体"/>
      <family val="0"/>
    </font>
    <font>
      <b/>
      <sz val="8"/>
      <name val="宋体"/>
      <family val="0"/>
    </font>
    <font>
      <sz val="8"/>
      <name val="宋体"/>
      <family val="0"/>
    </font>
    <font>
      <b/>
      <sz val="11"/>
      <name val="Arial"/>
      <family val="2"/>
    </font>
    <font>
      <sz val="11"/>
      <name val="Arial"/>
      <family val="2"/>
    </font>
    <font>
      <sz val="14"/>
      <name val="方正小标宋简体"/>
      <family val="0"/>
    </font>
    <font>
      <sz val="12"/>
      <name val="SimSun"/>
      <family val="0"/>
    </font>
    <font>
      <sz val="12"/>
      <name val="方正小标宋简体"/>
      <family val="0"/>
    </font>
    <font>
      <sz val="12"/>
      <color indexed="10"/>
      <name val="Arial"/>
      <family val="2"/>
    </font>
    <font>
      <b/>
      <sz val="16"/>
      <color indexed="8"/>
      <name val="方正小标宋简体"/>
      <family val="0"/>
    </font>
    <font>
      <sz val="20"/>
      <color indexed="63"/>
      <name val="方正小标宋简体"/>
      <family val="0"/>
    </font>
    <font>
      <b/>
      <sz val="16"/>
      <color indexed="63"/>
      <name val="宋体"/>
      <family val="0"/>
    </font>
    <font>
      <sz val="10"/>
      <color indexed="63"/>
      <name val="宋体"/>
      <family val="0"/>
    </font>
    <font>
      <b/>
      <sz val="20"/>
      <name val="宋体"/>
      <family val="0"/>
    </font>
    <font>
      <b/>
      <sz val="12"/>
      <color indexed="12"/>
      <name val="宋体"/>
      <family val="0"/>
    </font>
    <font>
      <b/>
      <sz val="11"/>
      <name val="SimSun"/>
      <family val="0"/>
    </font>
    <font>
      <sz val="11"/>
      <name val="SimSun"/>
      <family val="0"/>
    </font>
    <font>
      <b/>
      <sz val="18"/>
      <color indexed="8"/>
      <name val="方正小标宋简体"/>
      <family val="0"/>
    </font>
    <font>
      <sz val="10"/>
      <color indexed="8"/>
      <name val="仿宋_GB2312"/>
      <family val="3"/>
    </font>
    <font>
      <b/>
      <sz val="10"/>
      <color indexed="8"/>
      <name val="仿宋_GB2312"/>
      <family val="3"/>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17"/>
      <name val="宋体"/>
      <family val="0"/>
    </font>
    <font>
      <sz val="10"/>
      <name val="仿宋_GB2312"/>
      <family val="3"/>
    </font>
    <font>
      <sz val="9"/>
      <name val="仿宋_GB2312"/>
      <family val="3"/>
    </font>
    <font>
      <sz val="9"/>
      <name val="Arial"/>
      <family val="2"/>
    </font>
    <font>
      <b/>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20"/>
      <color rgb="FF000000"/>
      <name val="方正小标宋简体"/>
      <family val="0"/>
    </font>
    <font>
      <sz val="9"/>
      <color rgb="FF000000"/>
      <name val="宋体"/>
      <family val="0"/>
    </font>
    <font>
      <sz val="12"/>
      <color theme="1"/>
      <name val="宋体"/>
      <family val="0"/>
    </font>
    <font>
      <sz val="20"/>
      <color theme="1"/>
      <name val="方正小标宋简体"/>
      <family val="0"/>
    </font>
    <font>
      <b/>
      <sz val="12"/>
      <color theme="1"/>
      <name val="宋体"/>
      <family val="0"/>
    </font>
    <font>
      <sz val="12"/>
      <color rgb="FF000000"/>
      <name val="宋体"/>
      <family val="0"/>
    </font>
    <font>
      <sz val="11"/>
      <color theme="1"/>
      <name val="宋体"/>
      <family val="0"/>
    </font>
    <font>
      <b/>
      <sz val="16"/>
      <color theme="1"/>
      <name val="宋体"/>
      <family val="0"/>
    </font>
    <font>
      <b/>
      <sz val="11"/>
      <color theme="1"/>
      <name val="宋体"/>
      <family val="0"/>
    </font>
    <font>
      <sz val="12"/>
      <color rgb="FFFF0000"/>
      <name val="宋体"/>
      <family val="0"/>
    </font>
    <font>
      <sz val="12"/>
      <color rgb="FF000000"/>
      <name val="Arial"/>
      <family val="2"/>
    </font>
    <font>
      <sz val="12"/>
      <color theme="1"/>
      <name val="Calibri"/>
      <family val="0"/>
    </font>
    <font>
      <sz val="12"/>
      <color rgb="FFFF0000"/>
      <name val="Arial"/>
      <family val="2"/>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bottom style="thin"/>
    </border>
    <border>
      <left style="thin"/>
      <right style="thin"/>
      <top style="thin"/>
      <bottom/>
    </border>
    <border>
      <left style="thin"/>
      <right style="thin"/>
      <top/>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right/>
      <top style="thin"/>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diagonalDown="1">
      <left style="thin"/>
      <right style="thin"/>
      <top style="thin"/>
      <bottom style="thin"/>
      <diagonal style="thin"/>
    </border>
    <border>
      <left style="thin">
        <color indexed="8"/>
      </left>
      <right style="thin">
        <color indexed="8"/>
      </right>
      <top style="thin">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177" fontId="0" fillId="0" borderId="0" applyFont="0" applyFill="0" applyBorder="0" applyAlignment="0" applyProtection="0"/>
    <xf numFmtId="0" fontId="7" fillId="0" borderId="0">
      <alignment vertical="center"/>
      <protection/>
    </xf>
    <xf numFmtId="0" fontId="89" fillId="2" borderId="0" applyNumberFormat="0" applyBorder="0" applyAlignment="0" applyProtection="0"/>
    <xf numFmtId="0" fontId="9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9" fillId="4" borderId="0" applyNumberFormat="0" applyBorder="0" applyAlignment="0" applyProtection="0"/>
    <xf numFmtId="0" fontId="91" fillId="5" borderId="0" applyNumberFormat="0" applyBorder="0" applyAlignment="0" applyProtection="0"/>
    <xf numFmtId="176" fontId="0" fillId="0" borderId="0" applyFont="0" applyFill="0" applyBorder="0" applyAlignment="0" applyProtection="0"/>
    <xf numFmtId="0" fontId="92" fillId="6" borderId="0" applyNumberFormat="0" applyBorder="0" applyAlignment="0" applyProtection="0"/>
    <xf numFmtId="0" fontId="93" fillId="0" borderId="0" applyNumberFormat="0" applyFill="0" applyBorder="0" applyAlignment="0" applyProtection="0"/>
    <xf numFmtId="0" fontId="0" fillId="0" borderId="0">
      <alignment vertical="center"/>
      <protection/>
    </xf>
    <xf numFmtId="0" fontId="23" fillId="0" borderId="0">
      <alignment vertical="center"/>
      <protection/>
    </xf>
    <xf numFmtId="9" fontId="0" fillId="0" borderId="0" applyFont="0" applyFill="0" applyBorder="0" applyAlignment="0" applyProtection="0"/>
    <xf numFmtId="0" fontId="94" fillId="0" borderId="0" applyNumberFormat="0" applyFill="0" applyBorder="0" applyAlignment="0" applyProtection="0"/>
    <xf numFmtId="0" fontId="95" fillId="7" borderId="2" applyNumberFormat="0" applyFont="0" applyAlignment="0" applyProtection="0"/>
    <xf numFmtId="0" fontId="92" fillId="8" borderId="0" applyNumberFormat="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3" applyNumberFormat="0" applyFill="0" applyAlignment="0" applyProtection="0"/>
    <xf numFmtId="0" fontId="101" fillId="0" borderId="3" applyNumberFormat="0" applyFill="0" applyAlignment="0" applyProtection="0"/>
    <xf numFmtId="0" fontId="92" fillId="9" borderId="0" applyNumberFormat="0" applyBorder="0" applyAlignment="0" applyProtection="0"/>
    <xf numFmtId="0" fontId="96" fillId="0" borderId="4" applyNumberFormat="0" applyFill="0" applyAlignment="0" applyProtection="0"/>
    <xf numFmtId="0" fontId="23" fillId="0" borderId="0">
      <alignment vertical="center"/>
      <protection/>
    </xf>
    <xf numFmtId="0" fontId="92" fillId="10" borderId="0" applyNumberFormat="0" applyBorder="0" applyAlignment="0" applyProtection="0"/>
    <xf numFmtId="0" fontId="102" fillId="11" borderId="5" applyNumberFormat="0" applyAlignment="0" applyProtection="0"/>
    <xf numFmtId="0" fontId="103" fillId="11" borderId="1" applyNumberFormat="0" applyAlignment="0" applyProtection="0"/>
    <xf numFmtId="0" fontId="104" fillId="12" borderId="6" applyNumberFormat="0" applyAlignment="0" applyProtection="0"/>
    <xf numFmtId="0" fontId="89" fillId="13" borderId="0" applyNumberFormat="0" applyBorder="0" applyAlignment="0" applyProtection="0"/>
    <xf numFmtId="0" fontId="92" fillId="14" borderId="0" applyNumberFormat="0" applyBorder="0" applyAlignment="0" applyProtection="0"/>
    <xf numFmtId="0" fontId="105" fillId="0" borderId="7" applyNumberFormat="0" applyFill="0" applyAlignment="0" applyProtection="0"/>
    <xf numFmtId="0" fontId="23" fillId="0" borderId="0">
      <alignment vertical="center"/>
      <protection/>
    </xf>
    <xf numFmtId="0" fontId="106" fillId="0" borderId="8" applyNumberFormat="0" applyFill="0" applyAlignment="0" applyProtection="0"/>
    <xf numFmtId="0" fontId="107" fillId="15" borderId="0" applyNumberFormat="0" applyBorder="0" applyAlignment="0" applyProtection="0"/>
    <xf numFmtId="0" fontId="108" fillId="16" borderId="0" applyNumberFormat="0" applyBorder="0" applyAlignment="0" applyProtection="0"/>
    <xf numFmtId="0" fontId="89" fillId="17" borderId="0" applyNumberFormat="0" applyBorder="0" applyAlignment="0" applyProtection="0"/>
    <xf numFmtId="0" fontId="92"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43" fillId="0" borderId="0" applyNumberFormat="0" applyFill="0" applyBorder="0" applyAlignment="0" applyProtection="0"/>
    <xf numFmtId="0" fontId="89"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92" fillId="27" borderId="0" applyNumberFormat="0" applyBorder="0" applyAlignment="0" applyProtection="0"/>
    <xf numFmtId="0" fontId="89" fillId="28"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89" fillId="31" borderId="0" applyNumberFormat="0" applyBorder="0" applyAlignment="0" applyProtection="0"/>
    <xf numFmtId="0" fontId="92" fillId="32" borderId="0" applyNumberFormat="0" applyBorder="0" applyAlignment="0" applyProtection="0"/>
    <xf numFmtId="0" fontId="16" fillId="0" borderId="0" applyProtection="0">
      <alignment vertical="center"/>
    </xf>
    <xf numFmtId="0" fontId="16" fillId="0" borderId="0" applyProtection="0">
      <alignment vertical="center"/>
    </xf>
    <xf numFmtId="0" fontId="16" fillId="0" borderId="0">
      <alignment vertical="center"/>
      <protection/>
    </xf>
    <xf numFmtId="0" fontId="16" fillId="0" borderId="0" applyProtection="0">
      <alignment vertical="center"/>
    </xf>
    <xf numFmtId="0" fontId="7" fillId="0" borderId="0">
      <alignment vertical="center"/>
      <protection/>
    </xf>
    <xf numFmtId="0" fontId="7" fillId="0" borderId="0">
      <alignment vertical="center"/>
      <protection/>
    </xf>
    <xf numFmtId="0" fontId="16" fillId="0" borderId="0">
      <alignment vertical="center"/>
      <protection/>
    </xf>
  </cellStyleXfs>
  <cellXfs count="1020">
    <xf numFmtId="0" fontId="0" fillId="0" borderId="0" xfId="0" applyAlignment="1">
      <alignment/>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73" applyFont="1" applyFill="1" applyBorder="1" applyAlignment="1" applyProtection="1">
      <alignment horizontal="left" vertical="top" wrapText="1"/>
      <protection/>
    </xf>
    <xf numFmtId="0" fontId="1" fillId="0" borderId="14" xfId="73" applyFont="1" applyFill="1" applyBorder="1" applyAlignment="1" applyProtection="1">
      <alignment horizontal="left" vertical="top" wrapText="1"/>
      <protection/>
    </xf>
    <xf numFmtId="0" fontId="1" fillId="0" borderId="12" xfId="73" applyFont="1" applyFill="1" applyBorder="1" applyAlignment="1" applyProtection="1">
      <alignment horizontal="left" vertical="top" wrapText="1"/>
      <protection/>
    </xf>
    <xf numFmtId="0" fontId="1" fillId="0" borderId="11"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6" xfId="0" applyFont="1" applyFill="1" applyBorder="1" applyAlignment="1">
      <alignment horizontal="center" vertical="center" wrapText="1"/>
    </xf>
    <xf numFmtId="0" fontId="1" fillId="0" borderId="10" xfId="73"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3" xfId="73"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1" fillId="0" borderId="18" xfId="73" applyFont="1" applyFill="1" applyBorder="1" applyAlignment="1" applyProtection="1">
      <alignment horizontal="center" vertical="center" wrapText="1"/>
      <protection/>
    </xf>
    <xf numFmtId="0" fontId="1" fillId="0" borderId="15" xfId="0" applyFont="1" applyFill="1" applyBorder="1" applyAlignment="1">
      <alignment horizontal="center" vertical="center" wrapText="1"/>
    </xf>
    <xf numFmtId="0" fontId="1" fillId="0" borderId="19" xfId="73" applyFont="1" applyFill="1" applyBorder="1" applyAlignment="1" applyProtection="1">
      <alignment horizontal="center" vertical="center" wrapText="1"/>
      <protection/>
    </xf>
    <xf numFmtId="0" fontId="1" fillId="0" borderId="20" xfId="73" applyFont="1" applyFill="1" applyBorder="1" applyAlignment="1" applyProtection="1">
      <alignment horizontal="center" vertical="center" wrapText="1"/>
      <protection/>
    </xf>
    <xf numFmtId="0" fontId="1" fillId="0" borderId="21" xfId="73" applyFont="1" applyFill="1" applyBorder="1" applyAlignment="1" applyProtection="1">
      <alignment horizontal="center" vertical="center" wrapText="1"/>
      <protection/>
    </xf>
    <xf numFmtId="0" fontId="1" fillId="0" borderId="22" xfId="73" applyFont="1" applyFill="1" applyBorder="1" applyAlignment="1" applyProtection="1">
      <alignment horizontal="center" vertical="center" wrapText="1"/>
      <protection/>
    </xf>
    <xf numFmtId="0" fontId="1" fillId="0" borderId="23" xfId="73" applyFont="1" applyFill="1" applyBorder="1" applyAlignment="1" applyProtection="1">
      <alignment horizontal="center" vertical="center" wrapText="1"/>
      <protection/>
    </xf>
    <xf numFmtId="0" fontId="5" fillId="0" borderId="24" xfId="0" applyFont="1" applyFill="1" applyBorder="1" applyAlignment="1">
      <alignment horizontal="left" vertical="center" wrapText="1"/>
    </xf>
    <xf numFmtId="0" fontId="1" fillId="0" borderId="25" xfId="73" applyFont="1" applyFill="1" applyBorder="1" applyAlignment="1" applyProtection="1">
      <alignment horizontal="center" vertical="center" wrapText="1"/>
      <protection/>
    </xf>
    <xf numFmtId="0" fontId="1" fillId="0" borderId="26" xfId="73" applyFont="1" applyFill="1" applyBorder="1" applyAlignment="1" applyProtection="1">
      <alignment horizontal="center" vertical="center" wrapText="1"/>
      <protection/>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12" xfId="0" applyFont="1" applyFill="1" applyBorder="1" applyAlignment="1">
      <alignment horizontal="lef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2" fillId="0" borderId="0" xfId="0" applyFont="1" applyFill="1" applyBorder="1" applyAlignment="1">
      <alignment vertical="center"/>
    </xf>
    <xf numFmtId="0" fontId="1" fillId="0" borderId="10" xfId="0" applyFont="1" applyFill="1" applyBorder="1" applyAlignment="1">
      <alignment horizontal="center" vertical="center"/>
    </xf>
    <xf numFmtId="180" fontId="1" fillId="0" borderId="10" xfId="0" applyNumberFormat="1" applyFont="1" applyFill="1" applyBorder="1" applyAlignment="1">
      <alignment horizontal="center" vertical="center" wrapText="1"/>
    </xf>
    <xf numFmtId="0" fontId="1" fillId="0" borderId="11" xfId="73" applyFont="1" applyFill="1" applyBorder="1" applyAlignment="1" applyProtection="1">
      <alignment horizontal="left" vertical="center" wrapText="1"/>
      <protection/>
    </xf>
    <xf numFmtId="0" fontId="1" fillId="0" borderId="14" xfId="73" applyFont="1" applyFill="1" applyBorder="1" applyAlignment="1" applyProtection="1">
      <alignment horizontal="left" vertical="center" wrapText="1"/>
      <protection/>
    </xf>
    <xf numFmtId="0" fontId="1" fillId="0" borderId="12" xfId="73" applyFont="1" applyFill="1" applyBorder="1" applyAlignment="1" applyProtection="1">
      <alignment horizontal="left" vertical="center" wrapText="1"/>
      <protection/>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center" vertical="center"/>
    </xf>
    <xf numFmtId="0" fontId="1" fillId="0" borderId="10" xfId="73" applyFont="1" applyFill="1" applyBorder="1" applyAlignment="1" applyProtection="1">
      <alignment horizontal="center" vertical="center"/>
      <protection/>
    </xf>
    <xf numFmtId="0" fontId="1" fillId="0" borderId="16" xfId="73" applyFont="1" applyFill="1" applyBorder="1" applyAlignment="1" applyProtection="1">
      <alignment horizontal="center" vertical="center"/>
      <protection/>
    </xf>
    <xf numFmtId="0" fontId="1" fillId="0" borderId="17" xfId="0" applyFont="1" applyFill="1" applyBorder="1" applyAlignment="1">
      <alignment horizontal="center" vertical="center"/>
    </xf>
    <xf numFmtId="0" fontId="1" fillId="0" borderId="10" xfId="73"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1" xfId="73" applyFont="1" applyFill="1" applyBorder="1" applyAlignment="1" applyProtection="1">
      <alignment horizontal="center" vertical="center"/>
      <protection/>
    </xf>
    <xf numFmtId="0" fontId="1" fillId="0" borderId="12" xfId="73" applyFont="1" applyFill="1" applyBorder="1" applyAlignment="1" applyProtection="1">
      <alignment horizontal="center" vertical="center"/>
      <protection/>
    </xf>
    <xf numFmtId="0" fontId="1" fillId="0" borderId="15" xfId="0" applyFont="1" applyFill="1" applyBorder="1" applyAlignment="1">
      <alignment horizontal="center" vertical="center"/>
    </xf>
    <xf numFmtId="0" fontId="1" fillId="0" borderId="20" xfId="73" applyFont="1" applyFill="1" applyBorder="1" applyAlignment="1" applyProtection="1">
      <alignment horizontal="center" vertical="center"/>
      <protection/>
    </xf>
    <xf numFmtId="0" fontId="1" fillId="0" borderId="21" xfId="73" applyFont="1" applyFill="1" applyBorder="1" applyAlignment="1" applyProtection="1">
      <alignment horizontal="center" vertical="center"/>
      <protection/>
    </xf>
    <xf numFmtId="0" fontId="1" fillId="0" borderId="22" xfId="73" applyFont="1" applyFill="1" applyBorder="1" applyAlignment="1" applyProtection="1">
      <alignment horizontal="center" vertical="center"/>
      <protection/>
    </xf>
    <xf numFmtId="0" fontId="1" fillId="0" borderId="23" xfId="73" applyFont="1" applyFill="1" applyBorder="1" applyAlignment="1" applyProtection="1">
      <alignment horizontal="center" vertical="center"/>
      <protection/>
    </xf>
    <xf numFmtId="9" fontId="1" fillId="0" borderId="10" xfId="0" applyNumberFormat="1" applyFont="1" applyFill="1" applyBorder="1" applyAlignment="1">
      <alignment horizontal="center" vertical="center"/>
    </xf>
    <xf numFmtId="0" fontId="1" fillId="0" borderId="25" xfId="73" applyFont="1" applyFill="1" applyBorder="1" applyAlignment="1" applyProtection="1">
      <alignment horizontal="center" vertical="center"/>
      <protection/>
    </xf>
    <xf numFmtId="0" fontId="1" fillId="0" borderId="26" xfId="73" applyFont="1" applyFill="1" applyBorder="1" applyAlignment="1" applyProtection="1">
      <alignment horizontal="center" vertical="center"/>
      <protection/>
    </xf>
    <xf numFmtId="0" fontId="1" fillId="0" borderId="0" xfId="0" applyFont="1" applyFill="1" applyBorder="1" applyAlignment="1">
      <alignment vertical="center"/>
    </xf>
    <xf numFmtId="0" fontId="1" fillId="0" borderId="12" xfId="0" applyFont="1" applyFill="1" applyBorder="1" applyAlignment="1">
      <alignment horizontal="left" vertical="center" wrapText="1"/>
    </xf>
    <xf numFmtId="0" fontId="0" fillId="0" borderId="0" xfId="0" applyFont="1" applyFill="1" applyBorder="1" applyAlignment="1">
      <alignment vertical="center"/>
    </xf>
    <xf numFmtId="0" fontId="1" fillId="0" borderId="28"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3" xfId="73" applyFont="1" applyFill="1" applyBorder="1" applyAlignment="1" applyProtection="1">
      <alignment horizontal="center" vertical="center"/>
      <protection/>
    </xf>
    <xf numFmtId="0" fontId="1" fillId="0" borderId="18" xfId="73" applyFont="1" applyFill="1" applyBorder="1" applyAlignment="1" applyProtection="1">
      <alignment horizontal="center" vertical="center"/>
      <protection/>
    </xf>
    <xf numFmtId="0" fontId="1" fillId="0" borderId="19" xfId="73" applyFont="1" applyFill="1" applyBorder="1" applyAlignment="1" applyProtection="1">
      <alignment horizontal="center" vertical="center"/>
      <protection/>
    </xf>
    <xf numFmtId="0" fontId="10" fillId="0" borderId="10" xfId="0" applyFont="1" applyFill="1" applyBorder="1" applyAlignment="1">
      <alignment horizontal="center" vertical="center"/>
    </xf>
    <xf numFmtId="0" fontId="1" fillId="0" borderId="0" xfId="0" applyFont="1" applyFill="1" applyBorder="1" applyAlignment="1">
      <alignment/>
    </xf>
    <xf numFmtId="0" fontId="11" fillId="0" borderId="0" xfId="0" applyFont="1" applyFill="1" applyBorder="1" applyAlignment="1">
      <alignment horizontal="center" vertical="center" wrapText="1"/>
    </xf>
    <xf numFmtId="0" fontId="7" fillId="0" borderId="0" xfId="0" applyFont="1" applyFill="1" applyBorder="1" applyAlignment="1">
      <alignment horizontal="right"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73" applyFont="1" applyFill="1" applyBorder="1" applyAlignment="1" applyProtection="1">
      <alignment horizontal="left" vertical="top" wrapText="1"/>
      <protection/>
    </xf>
    <xf numFmtId="0" fontId="7" fillId="0" borderId="14" xfId="73" applyFont="1" applyFill="1" applyBorder="1" applyAlignment="1" applyProtection="1">
      <alignment horizontal="left" vertical="top" wrapText="1"/>
      <protection/>
    </xf>
    <xf numFmtId="0" fontId="7" fillId="0" borderId="12" xfId="73" applyFont="1" applyFill="1" applyBorder="1" applyAlignment="1" applyProtection="1">
      <alignment horizontal="left" vertical="top" wrapText="1"/>
      <protection/>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0" xfId="73"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7" fillId="0" borderId="10" xfId="73"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9" fontId="7" fillId="0" borderId="10"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0" fillId="33" borderId="0" xfId="0" applyFont="1" applyFill="1" applyBorder="1" applyAlignment="1">
      <alignment/>
    </xf>
    <xf numFmtId="0" fontId="2" fillId="33" borderId="0" xfId="0" applyFont="1" applyFill="1" applyBorder="1" applyAlignment="1">
      <alignment/>
    </xf>
    <xf numFmtId="0" fontId="6" fillId="33" borderId="0" xfId="0" applyFont="1" applyFill="1" applyBorder="1" applyAlignment="1">
      <alignment horizontal="center" vertical="center" wrapText="1"/>
    </xf>
    <xf numFmtId="0" fontId="4" fillId="33" borderId="0" xfId="0" applyFont="1" applyFill="1" applyBorder="1" applyAlignment="1">
      <alignment horizontal="right" vertical="center" wrapText="1"/>
    </xf>
    <xf numFmtId="0" fontId="4" fillId="33" borderId="9" xfId="0" applyFont="1" applyFill="1" applyBorder="1" applyAlignment="1">
      <alignment horizontal="righ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4" fontId="7" fillId="33" borderId="10" xfId="0" applyNumberFormat="1" applyFont="1" applyFill="1" applyBorder="1" applyAlignment="1">
      <alignment horizontal="center" vertical="center" wrapText="1"/>
    </xf>
    <xf numFmtId="0" fontId="7" fillId="33" borderId="10" xfId="73" applyFont="1" applyFill="1" applyBorder="1" applyAlignment="1" applyProtection="1">
      <alignment horizontal="left" vertical="center" wrapText="1"/>
      <protection/>
    </xf>
    <xf numFmtId="0" fontId="7" fillId="33" borderId="10" xfId="0" applyFont="1" applyFill="1" applyBorder="1" applyAlignment="1">
      <alignment horizontal="center" vertical="center"/>
    </xf>
    <xf numFmtId="0" fontId="7" fillId="33" borderId="10" xfId="73" applyFont="1" applyFill="1" applyBorder="1" applyAlignment="1" applyProtection="1">
      <alignment horizontal="center" vertical="center"/>
      <protection/>
    </xf>
    <xf numFmtId="0" fontId="7" fillId="33" borderId="10" xfId="73" applyFont="1" applyFill="1" applyBorder="1" applyAlignment="1" applyProtection="1">
      <alignment horizontal="center" vertical="center" wrapText="1"/>
      <protection/>
    </xf>
    <xf numFmtId="181" fontId="7" fillId="33" borderId="10" xfId="73" applyNumberFormat="1" applyFont="1" applyFill="1" applyBorder="1" applyAlignment="1" applyProtection="1">
      <alignment horizontal="center" vertical="center" wrapText="1"/>
      <protection/>
    </xf>
    <xf numFmtId="9" fontId="7" fillId="33" borderId="1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7" fillId="0" borderId="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xf>
    <xf numFmtId="0" fontId="2" fillId="33" borderId="0" xfId="0" applyFont="1" applyFill="1" applyBorder="1" applyAlignment="1">
      <alignment/>
    </xf>
    <xf numFmtId="0" fontId="13" fillId="33" borderId="0" xfId="0" applyFont="1" applyFill="1" applyBorder="1" applyAlignment="1">
      <alignment horizontal="center" vertical="center" wrapText="1"/>
    </xf>
    <xf numFmtId="0" fontId="4" fillId="33" borderId="0" xfId="0" applyFont="1" applyFill="1" applyBorder="1" applyAlignment="1">
      <alignment horizontal="right"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 xfId="73" applyFont="1" applyFill="1" applyBorder="1" applyAlignment="1" applyProtection="1">
      <alignment horizontal="left" vertical="top" wrapText="1"/>
      <protection/>
    </xf>
    <xf numFmtId="0" fontId="7" fillId="33" borderId="14" xfId="73" applyFont="1" applyFill="1" applyBorder="1" applyAlignment="1" applyProtection="1">
      <alignment horizontal="left" vertical="top" wrapText="1"/>
      <protection/>
    </xf>
    <xf numFmtId="0" fontId="7" fillId="33" borderId="12" xfId="73" applyFont="1" applyFill="1" applyBorder="1" applyAlignment="1" applyProtection="1">
      <alignment horizontal="left" vertical="top" wrapText="1"/>
      <protection/>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0" xfId="73" applyFont="1" applyFill="1" applyBorder="1" applyAlignment="1" applyProtection="1">
      <alignment horizontal="center" vertical="center"/>
      <protection/>
    </xf>
    <xf numFmtId="0" fontId="7" fillId="33" borderId="21" xfId="73" applyFont="1" applyFill="1" applyBorder="1" applyAlignment="1" applyProtection="1">
      <alignment horizontal="center" vertical="center"/>
      <protection/>
    </xf>
    <xf numFmtId="0" fontId="7" fillId="33" borderId="10" xfId="0" applyFont="1" applyFill="1" applyBorder="1" applyAlignment="1">
      <alignment horizontal="center" vertical="center" wrapText="1"/>
    </xf>
    <xf numFmtId="0" fontId="7" fillId="33" borderId="22" xfId="73" applyFont="1" applyFill="1" applyBorder="1" applyAlignment="1" applyProtection="1">
      <alignment horizontal="center" vertical="center"/>
      <protection/>
    </xf>
    <xf numFmtId="0" fontId="7" fillId="33" borderId="23" xfId="73" applyFont="1" applyFill="1" applyBorder="1" applyAlignment="1" applyProtection="1">
      <alignment horizontal="center" vertical="center"/>
      <protection/>
    </xf>
    <xf numFmtId="0" fontId="7" fillId="33" borderId="11" xfId="73" applyFont="1" applyFill="1" applyBorder="1" applyAlignment="1" applyProtection="1">
      <alignment horizontal="center" vertical="center"/>
      <protection/>
    </xf>
    <xf numFmtId="0" fontId="7" fillId="33" borderId="12" xfId="73" applyFont="1" applyFill="1" applyBorder="1" applyAlignment="1" applyProtection="1">
      <alignment horizontal="center" vertical="center"/>
      <protection/>
    </xf>
    <xf numFmtId="0" fontId="7" fillId="33" borderId="24" xfId="0" applyFont="1" applyFill="1" applyBorder="1" applyAlignment="1">
      <alignment horizontal="center" vertical="center" wrapText="1"/>
    </xf>
    <xf numFmtId="0" fontId="7" fillId="33" borderId="25" xfId="73" applyFont="1" applyFill="1" applyBorder="1" applyAlignment="1" applyProtection="1">
      <alignment horizontal="center" vertical="center"/>
      <protection/>
    </xf>
    <xf numFmtId="0" fontId="7" fillId="33" borderId="26" xfId="73" applyFont="1" applyFill="1" applyBorder="1" applyAlignment="1" applyProtection="1">
      <alignment horizontal="center" vertical="center"/>
      <protection/>
    </xf>
    <xf numFmtId="0" fontId="7" fillId="33" borderId="24"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14" fillId="33" borderId="0" xfId="0" applyFont="1" applyFill="1" applyBorder="1" applyAlignment="1">
      <alignment/>
    </xf>
    <xf numFmtId="0" fontId="7" fillId="33" borderId="28" xfId="0" applyFont="1" applyFill="1" applyBorder="1" applyAlignment="1">
      <alignment horizontal="center" vertical="center"/>
    </xf>
    <xf numFmtId="0" fontId="7" fillId="33" borderId="27" xfId="0" applyFont="1" applyFill="1" applyBorder="1" applyAlignment="1">
      <alignment horizontal="center" vertical="center"/>
    </xf>
    <xf numFmtId="4" fontId="1" fillId="0" borderId="24" xfId="0" applyNumberFormat="1" applyFont="1" applyFill="1" applyBorder="1" applyAlignment="1">
      <alignment horizontal="center" vertical="center" wrapText="1"/>
    </xf>
    <xf numFmtId="4" fontId="1" fillId="0" borderId="28" xfId="0" applyNumberFormat="1"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4" xfId="73" applyFont="1" applyFill="1" applyBorder="1" applyAlignment="1" applyProtection="1">
      <alignment horizontal="center" vertical="center"/>
      <protection/>
    </xf>
    <xf numFmtId="0" fontId="1" fillId="0" borderId="27" xfId="73"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5" fillId="33" borderId="0" xfId="0" applyFont="1" applyFill="1" applyBorder="1" applyAlignment="1">
      <alignment/>
    </xf>
    <xf numFmtId="4" fontId="7" fillId="0" borderId="10" xfId="0" applyNumberFormat="1" applyFont="1" applyFill="1" applyBorder="1" applyAlignment="1">
      <alignment horizontal="center" vertical="center" wrapText="1"/>
    </xf>
    <xf numFmtId="0" fontId="7" fillId="0" borderId="11" xfId="73" applyFont="1" applyFill="1" applyBorder="1" applyAlignment="1" applyProtection="1">
      <alignment horizontal="left" vertical="center" wrapText="1"/>
      <protection/>
    </xf>
    <xf numFmtId="0" fontId="7" fillId="0" borderId="14" xfId="73" applyFont="1" applyFill="1" applyBorder="1" applyAlignment="1" applyProtection="1">
      <alignment horizontal="left" vertical="center" wrapText="1"/>
      <protection/>
    </xf>
    <xf numFmtId="0" fontId="7" fillId="0" borderId="12" xfId="73" applyFont="1" applyFill="1" applyBorder="1" applyAlignment="1" applyProtection="1">
      <alignment horizontal="left" vertical="center" wrapText="1"/>
      <protection/>
    </xf>
    <xf numFmtId="0" fontId="7" fillId="0" borderId="11" xfId="73" applyFont="1" applyFill="1" applyBorder="1" applyAlignment="1" applyProtection="1">
      <alignment horizontal="center" vertical="center" wrapText="1"/>
      <protection/>
    </xf>
    <xf numFmtId="0" fontId="7" fillId="0" borderId="12" xfId="73" applyFont="1" applyFill="1" applyBorder="1" applyAlignment="1" applyProtection="1">
      <alignment horizontal="center" vertical="center" wrapText="1"/>
      <protection/>
    </xf>
    <xf numFmtId="0" fontId="7" fillId="0" borderId="24" xfId="0" applyFont="1" applyFill="1" applyBorder="1" applyAlignment="1">
      <alignment horizontal="center" vertical="center"/>
    </xf>
    <xf numFmtId="0" fontId="7" fillId="0" borderId="11" xfId="73" applyFont="1" applyFill="1" applyBorder="1" applyAlignment="1" applyProtection="1">
      <alignment horizontal="center" vertical="center"/>
      <protection/>
    </xf>
    <xf numFmtId="0" fontId="7" fillId="0" borderId="12" xfId="73" applyFont="1" applyFill="1" applyBorder="1" applyAlignment="1" applyProtection="1">
      <alignment horizontal="center" vertical="center"/>
      <protection/>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33" borderId="0" xfId="0" applyFont="1" applyFill="1" applyBorder="1" applyAlignment="1">
      <alignment/>
    </xf>
    <xf numFmtId="0" fontId="0" fillId="33" borderId="0" xfId="0" applyFont="1" applyFill="1" applyBorder="1" applyAlignment="1">
      <alignment/>
    </xf>
    <xf numFmtId="0" fontId="11" fillId="33" borderId="0" xfId="0" applyFont="1" applyFill="1" applyBorder="1" applyAlignment="1">
      <alignment horizontal="center" vertical="center" wrapText="1"/>
    </xf>
    <xf numFmtId="0" fontId="7" fillId="33" borderId="0" xfId="0" applyFont="1" applyFill="1" applyBorder="1" applyAlignment="1">
      <alignment horizontal="right" vertical="center" wrapText="1"/>
    </xf>
    <xf numFmtId="0" fontId="7" fillId="33" borderId="9" xfId="0" applyFont="1" applyFill="1" applyBorder="1" applyAlignment="1">
      <alignment horizontal="right" vertical="center" wrapText="1"/>
    </xf>
    <xf numFmtId="4" fontId="7" fillId="33" borderId="10" xfId="0" applyNumberFormat="1" applyFont="1" applyFill="1" applyBorder="1" applyAlignment="1">
      <alignment horizontal="center" vertical="center" wrapText="1"/>
    </xf>
    <xf numFmtId="0" fontId="7" fillId="33" borderId="11" xfId="0" applyFont="1" applyFill="1" applyBorder="1" applyAlignment="1">
      <alignment horizontal="left" vertical="top" wrapText="1"/>
    </xf>
    <xf numFmtId="0" fontId="7" fillId="33" borderId="14" xfId="0" applyFont="1" applyFill="1" applyBorder="1" applyAlignment="1">
      <alignment horizontal="left" vertical="top" wrapText="1"/>
    </xf>
    <xf numFmtId="0" fontId="7" fillId="33" borderId="10" xfId="73" applyFont="1" applyFill="1" applyBorder="1" applyAlignment="1" applyProtection="1">
      <alignment horizontal="center" vertical="center"/>
      <protection/>
    </xf>
    <xf numFmtId="0" fontId="7" fillId="33" borderId="11" xfId="73" applyFont="1" applyFill="1" applyBorder="1" applyAlignment="1" applyProtection="1">
      <alignment horizontal="center" vertical="center" wrapText="1"/>
      <protection/>
    </xf>
    <xf numFmtId="0" fontId="7" fillId="33" borderId="12" xfId="73" applyFont="1" applyFill="1" applyBorder="1" applyAlignment="1" applyProtection="1">
      <alignment horizontal="center" vertical="center" wrapText="1"/>
      <protection/>
    </xf>
    <xf numFmtId="0" fontId="7" fillId="33" borderId="24" xfId="0" applyFont="1" applyFill="1" applyBorder="1" applyAlignment="1">
      <alignment horizontal="left" vertical="center" wrapText="1"/>
    </xf>
    <xf numFmtId="0" fontId="7" fillId="33" borderId="12" xfId="0" applyFont="1" applyFill="1" applyBorder="1" applyAlignment="1">
      <alignment horizontal="left" vertical="top" wrapText="1"/>
    </xf>
    <xf numFmtId="0" fontId="7" fillId="33" borderId="28"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16" fillId="0" borderId="0" xfId="0" applyFont="1" applyFill="1" applyBorder="1" applyAlignment="1">
      <alignment vertical="center"/>
    </xf>
    <xf numFmtId="0" fontId="109" fillId="0" borderId="0" xfId="0" applyFont="1" applyFill="1" applyBorder="1" applyAlignment="1">
      <alignment horizontal="center" vertical="center"/>
    </xf>
    <xf numFmtId="0" fontId="110" fillId="0" borderId="0" xfId="0" applyFont="1" applyFill="1" applyBorder="1" applyAlignment="1">
      <alignment horizontal="center"/>
    </xf>
    <xf numFmtId="0" fontId="110" fillId="0" borderId="0" xfId="0" applyFont="1" applyFill="1" applyBorder="1" applyAlignment="1">
      <alignment horizontal="left"/>
    </xf>
    <xf numFmtId="182" fontId="110" fillId="0" borderId="0" xfId="0" applyNumberFormat="1" applyFont="1" applyFill="1" applyBorder="1" applyAlignment="1">
      <alignment horizontal="center"/>
    </xf>
    <xf numFmtId="0" fontId="110"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4"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 fontId="17" fillId="0" borderId="10" xfId="0" applyNumberFormat="1" applyFont="1" applyFill="1" applyBorder="1" applyAlignment="1">
      <alignment horizontal="left" vertical="center" wrapText="1"/>
    </xf>
    <xf numFmtId="182" fontId="17" fillId="0" borderId="10" xfId="0" applyNumberFormat="1" applyFont="1" applyFill="1" applyBorder="1" applyAlignment="1">
      <alignment horizontal="center" vertical="center" wrapText="1"/>
    </xf>
    <xf numFmtId="0" fontId="110"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0" fontId="109"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vertical="center"/>
    </xf>
    <xf numFmtId="182" fontId="18" fillId="0" borderId="10" xfId="0" applyNumberFormat="1" applyFont="1" applyFill="1" applyBorder="1" applyAlignment="1">
      <alignment horizontal="center" vertical="center" wrapText="1"/>
    </xf>
    <xf numFmtId="0" fontId="25" fillId="0" borderId="0" xfId="0" applyFont="1" applyFill="1" applyAlignment="1">
      <alignment vertical="center"/>
    </xf>
    <xf numFmtId="0" fontId="26"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center"/>
    </xf>
    <xf numFmtId="0" fontId="11" fillId="0" borderId="0" xfId="0" applyFont="1" applyFill="1" applyAlignment="1">
      <alignment horizontal="center" vertical="center" wrapText="1"/>
    </xf>
    <xf numFmtId="0" fontId="16" fillId="0" borderId="0" xfId="0" applyFont="1" applyFill="1" applyAlignment="1">
      <alignment horizontal="righ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Alignment="1">
      <alignment horizontal="left" vertical="center" wrapText="1"/>
    </xf>
    <xf numFmtId="0" fontId="1" fillId="0" borderId="0" xfId="0" applyFont="1" applyFill="1" applyAlignment="1">
      <alignment vertical="center"/>
    </xf>
    <xf numFmtId="0" fontId="5" fillId="0" borderId="0" xfId="0" applyFont="1" applyFill="1" applyAlignment="1">
      <alignment vertical="center"/>
    </xf>
    <xf numFmtId="0" fontId="16" fillId="0" borderId="0" xfId="0" applyFont="1" applyFill="1" applyAlignment="1">
      <alignment vertical="center"/>
    </xf>
    <xf numFmtId="181" fontId="27" fillId="0" borderId="0" xfId="76" applyNumberFormat="1" applyFont="1" applyFill="1" applyBorder="1" applyAlignment="1">
      <alignment horizontal="center" vertical="center"/>
      <protection/>
    </xf>
    <xf numFmtId="0" fontId="28" fillId="0" borderId="0" xfId="76" applyNumberFormat="1" applyFont="1" applyFill="1" applyAlignment="1">
      <alignment horizontal="center" vertical="center" wrapText="1"/>
      <protection/>
    </xf>
    <xf numFmtId="0" fontId="29" fillId="0" borderId="0" xfId="76" applyNumberFormat="1" applyFont="1" applyFill="1" applyAlignment="1">
      <alignment vertical="center" wrapText="1"/>
      <protection/>
    </xf>
    <xf numFmtId="0" fontId="5" fillId="0" borderId="0" xfId="76" applyNumberFormat="1" applyFont="1" applyFill="1" applyAlignment="1">
      <alignment horizontal="center" vertical="center" wrapText="1"/>
      <protection/>
    </xf>
    <xf numFmtId="0" fontId="1" fillId="0" borderId="0" xfId="76" applyNumberFormat="1" applyFont="1" applyFill="1" applyAlignment="1">
      <alignment horizontal="right" vertical="center" wrapText="1"/>
      <protection/>
    </xf>
    <xf numFmtId="181" fontId="27" fillId="0" borderId="10" xfId="76" applyNumberFormat="1" applyFont="1" applyFill="1" applyBorder="1" applyAlignment="1">
      <alignment horizontal="center" vertical="center"/>
      <protection/>
    </xf>
    <xf numFmtId="0" fontId="5" fillId="0" borderId="10" xfId="76" applyNumberFormat="1" applyFont="1" applyFill="1" applyBorder="1" applyAlignment="1">
      <alignment horizontal="center" vertical="center" wrapText="1"/>
      <protection/>
    </xf>
    <xf numFmtId="181" fontId="5" fillId="0" borderId="10" xfId="76" applyNumberFormat="1" applyFont="1" applyFill="1" applyBorder="1" applyAlignment="1">
      <alignment horizontal="center" vertical="center" wrapText="1"/>
      <protection/>
    </xf>
    <xf numFmtId="0" fontId="5" fillId="0" borderId="10" xfId="76" applyFont="1" applyFill="1" applyBorder="1" applyAlignment="1">
      <alignment horizontal="center" vertical="center" wrapText="1"/>
      <protection/>
    </xf>
    <xf numFmtId="43" fontId="5" fillId="0" borderId="10" xfId="24"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center" vertical="center"/>
      <protection hidden="1"/>
    </xf>
    <xf numFmtId="0" fontId="5" fillId="0" borderId="10" xfId="0" applyFont="1" applyFill="1" applyBorder="1" applyAlignment="1">
      <alignment horizontal="center" vertical="center"/>
    </xf>
    <xf numFmtId="43" fontId="5" fillId="0" borderId="10" xfId="24" applyNumberFormat="1" applyFont="1" applyBorder="1" applyAlignment="1">
      <alignment horizontal="center" vertical="center"/>
    </xf>
    <xf numFmtId="181" fontId="1" fillId="0" borderId="10" xfId="0" applyNumberFormat="1" applyFont="1" applyFill="1" applyBorder="1" applyAlignment="1" applyProtection="1">
      <alignment horizontal="center" vertical="center"/>
      <protection hidden="1"/>
    </xf>
    <xf numFmtId="0" fontId="1" fillId="0" borderId="10" xfId="76" applyNumberFormat="1" applyFont="1" applyFill="1" applyBorder="1" applyAlignment="1">
      <alignment horizontal="center" vertical="center"/>
      <protection/>
    </xf>
    <xf numFmtId="43" fontId="1" fillId="0" borderId="10" xfId="24" applyNumberFormat="1" applyFont="1" applyBorder="1" applyAlignment="1">
      <alignment horizontal="center" vertical="center"/>
    </xf>
    <xf numFmtId="0" fontId="5" fillId="0" borderId="10" xfId="0" applyNumberFormat="1" applyFont="1" applyFill="1" applyBorder="1" applyAlignment="1">
      <alignment horizontal="center" vertical="center"/>
    </xf>
    <xf numFmtId="0" fontId="1" fillId="0" borderId="10" xfId="76" applyNumberFormat="1" applyFont="1" applyFill="1" applyBorder="1" applyAlignment="1">
      <alignment horizontal="center" vertical="center" wrapText="1"/>
      <protection/>
    </xf>
    <xf numFmtId="0" fontId="30" fillId="0" borderId="10" xfId="76" applyNumberFormat="1" applyFont="1" applyFill="1" applyBorder="1" applyAlignment="1">
      <alignment horizontal="center" vertical="center" wrapText="1"/>
      <protection/>
    </xf>
    <xf numFmtId="181" fontId="1" fillId="0" borderId="10" xfId="76" applyNumberFormat="1" applyFont="1" applyBorder="1" applyAlignment="1">
      <alignment horizontal="center" vertical="center"/>
      <protection/>
    </xf>
    <xf numFmtId="182" fontId="1" fillId="0" borderId="10" xfId="76" applyNumberFormat="1" applyFont="1" applyBorder="1" applyAlignment="1">
      <alignment horizontal="center" vertical="center"/>
      <protection/>
    </xf>
    <xf numFmtId="43" fontId="1" fillId="0" borderId="10" xfId="24" applyNumberFormat="1" applyFont="1" applyFill="1" applyBorder="1" applyAlignment="1" applyProtection="1">
      <alignment horizontal="center" vertical="center"/>
      <protection/>
    </xf>
    <xf numFmtId="0" fontId="1" fillId="33" borderId="10" xfId="76"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xf>
    <xf numFmtId="181" fontId="1" fillId="0" borderId="10" xfId="76" applyNumberFormat="1" applyFont="1" applyFill="1" applyBorder="1" applyAlignment="1">
      <alignment horizontal="center" vertical="center"/>
      <protection/>
    </xf>
    <xf numFmtId="181" fontId="1" fillId="0" borderId="10" xfId="0" applyNumberFormat="1" applyFont="1" applyFill="1" applyBorder="1" applyAlignment="1" applyProtection="1">
      <alignment horizontal="center" vertical="center" wrapText="1"/>
      <protection hidden="1"/>
    </xf>
    <xf numFmtId="49" fontId="1" fillId="0" borderId="10" xfId="76" applyNumberFormat="1" applyFont="1" applyFill="1" applyBorder="1" applyAlignment="1">
      <alignment horizontal="center" vertical="center" wrapText="1"/>
      <protection/>
    </xf>
    <xf numFmtId="183" fontId="1" fillId="0" borderId="10" xfId="76" applyNumberFormat="1" applyFont="1" applyFill="1" applyBorder="1" applyAlignment="1">
      <alignment horizontal="center" vertical="center" wrapText="1"/>
      <protection/>
    </xf>
    <xf numFmtId="0" fontId="1" fillId="0" borderId="10" xfId="76" applyFont="1" applyFill="1" applyBorder="1" applyAlignment="1">
      <alignment horizontal="center" vertical="center" wrapText="1"/>
      <protection/>
    </xf>
    <xf numFmtId="0" fontId="1" fillId="0" borderId="10" xfId="76" applyNumberFormat="1" applyFont="1" applyFill="1" applyBorder="1" applyAlignment="1">
      <alignment horizontal="center" vertical="center" shrinkToFit="1"/>
      <protection/>
    </xf>
    <xf numFmtId="0" fontId="1" fillId="0" borderId="10" xfId="76" applyFont="1" applyBorder="1" applyAlignment="1">
      <alignment horizontal="center" vertical="center"/>
      <protection/>
    </xf>
    <xf numFmtId="0" fontId="1" fillId="0" borderId="10" xfId="0" applyFont="1" applyFill="1" applyBorder="1" applyAlignment="1">
      <alignment horizontal="center"/>
    </xf>
    <xf numFmtId="0" fontId="1" fillId="0" borderId="10" xfId="76" applyFont="1" applyFill="1" applyBorder="1" applyAlignment="1">
      <alignment horizontal="center" vertical="center"/>
      <protection/>
    </xf>
    <xf numFmtId="0" fontId="1" fillId="0" borderId="0" xfId="76" applyFont="1" applyFill="1" applyAlignment="1">
      <alignment horizontal="left" vertical="center" wrapText="1"/>
      <protection/>
    </xf>
    <xf numFmtId="0" fontId="26" fillId="0" borderId="0" xfId="0" applyFont="1" applyFill="1" applyAlignment="1">
      <alignment vertical="center"/>
    </xf>
    <xf numFmtId="181" fontId="1" fillId="0" borderId="0" xfId="76" applyNumberFormat="1" applyFont="1" applyFill="1" applyAlignment="1">
      <alignment vertical="center"/>
      <protection/>
    </xf>
    <xf numFmtId="181" fontId="31" fillId="0" borderId="0" xfId="76" applyNumberFormat="1" applyFont="1" applyFill="1" applyAlignment="1">
      <alignment horizontal="center" vertical="center"/>
      <protection/>
    </xf>
    <xf numFmtId="181" fontId="1" fillId="0" borderId="0" xfId="76" applyNumberFormat="1" applyFont="1" applyFill="1" applyAlignment="1">
      <alignment horizontal="center" vertical="center"/>
      <protection/>
    </xf>
    <xf numFmtId="181" fontId="1" fillId="0" borderId="0" xfId="76" applyNumberFormat="1" applyFont="1" applyFill="1" applyBorder="1" applyAlignment="1">
      <alignment horizontal="center" vertical="center"/>
      <protection/>
    </xf>
    <xf numFmtId="0" fontId="26" fillId="0" borderId="16" xfId="0" applyFont="1" applyFill="1" applyBorder="1" applyAlignment="1">
      <alignment horizontal="center" vertical="center"/>
    </xf>
    <xf numFmtId="181" fontId="26" fillId="0" borderId="10" xfId="76" applyNumberFormat="1" applyFont="1" applyFill="1" applyBorder="1" applyAlignment="1">
      <alignment horizontal="center" vertical="center" wrapText="1"/>
      <protection/>
    </xf>
    <xf numFmtId="0" fontId="26" fillId="0" borderId="15" xfId="0" applyFont="1" applyFill="1" applyBorder="1" applyAlignment="1">
      <alignment horizontal="center" vertical="center"/>
    </xf>
    <xf numFmtId="0" fontId="5" fillId="0" borderId="10" xfId="76" applyFont="1" applyBorder="1" applyAlignment="1">
      <alignment horizontal="center" vertical="center" wrapText="1"/>
      <protection/>
    </xf>
    <xf numFmtId="181" fontId="5" fillId="0" borderId="10" xfId="76" applyNumberFormat="1" applyFont="1" applyFill="1" applyBorder="1" applyAlignment="1">
      <alignment horizontal="center" vertical="center"/>
      <protection/>
    </xf>
    <xf numFmtId="9" fontId="5" fillId="0" borderId="10" xfId="0" applyNumberFormat="1" applyFont="1" applyFill="1" applyBorder="1" applyAlignment="1">
      <alignment horizontal="center" vertical="center"/>
    </xf>
    <xf numFmtId="181" fontId="1" fillId="0" borderId="10" xfId="76" applyNumberFormat="1" applyFont="1" applyBorder="1" applyAlignment="1">
      <alignment horizontal="center" vertical="center" wrapText="1"/>
      <protection/>
    </xf>
    <xf numFmtId="181" fontId="1" fillId="0" borderId="0" xfId="76" applyNumberFormat="1" applyFont="1" applyAlignment="1">
      <alignment horizontal="left" vertical="center" wrapText="1"/>
      <protection/>
    </xf>
    <xf numFmtId="181" fontId="1" fillId="0" borderId="0" xfId="76" applyNumberFormat="1" applyFont="1" applyFill="1" applyAlignment="1">
      <alignment horizontal="left" vertical="center" wrapText="1"/>
      <protection/>
    </xf>
    <xf numFmtId="0" fontId="16" fillId="0" borderId="0" xfId="0" applyFont="1" applyFill="1" applyBorder="1" applyAlignment="1">
      <alignment vertical="center"/>
    </xf>
    <xf numFmtId="0" fontId="110" fillId="0" borderId="0" xfId="0" applyFont="1" applyFill="1" applyBorder="1" applyAlignment="1">
      <alignment vertical="center"/>
    </xf>
    <xf numFmtId="0" fontId="110" fillId="0" borderId="0" xfId="0" applyFont="1" applyFill="1" applyBorder="1" applyAlignment="1">
      <alignment vertical="center"/>
    </xf>
    <xf numFmtId="0" fontId="18"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33" fillId="0" borderId="10" xfId="0"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4" fontId="34" fillId="0" borderId="10" xfId="0" applyNumberFormat="1" applyFont="1" applyFill="1" applyBorder="1" applyAlignment="1">
      <alignment horizontal="center" vertical="center" wrapText="1"/>
    </xf>
    <xf numFmtId="3"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Alignment="1">
      <alignment vertical="center"/>
    </xf>
    <xf numFmtId="0" fontId="23" fillId="0" borderId="0" xfId="0" applyFont="1" applyFill="1" applyBorder="1" applyAlignment="1">
      <alignment/>
    </xf>
    <xf numFmtId="0" fontId="23" fillId="0" borderId="0" xfId="0" applyNumberFormat="1" applyFont="1" applyFill="1" applyBorder="1" applyAlignment="1">
      <alignment/>
    </xf>
    <xf numFmtId="181" fontId="23" fillId="0" borderId="0" xfId="0" applyNumberFormat="1" applyFont="1" applyFill="1" applyBorder="1" applyAlignment="1">
      <alignment/>
    </xf>
    <xf numFmtId="0" fontId="111" fillId="0" borderId="0" xfId="0" applyFont="1" applyFill="1" applyBorder="1" applyAlignment="1">
      <alignment horizontal="center" vertical="center" wrapText="1"/>
    </xf>
    <xf numFmtId="0" fontId="111" fillId="0" borderId="0" xfId="0" applyNumberFormat="1" applyFont="1" applyFill="1" applyBorder="1" applyAlignment="1">
      <alignment horizontal="center" vertical="center" wrapText="1"/>
    </xf>
    <xf numFmtId="181" fontId="111" fillId="0" borderId="0" xfId="0" applyNumberFormat="1" applyFont="1" applyFill="1" applyBorder="1" applyAlignment="1">
      <alignment horizontal="center" vertical="center" wrapText="1"/>
    </xf>
    <xf numFmtId="0" fontId="112" fillId="0" borderId="0" xfId="0" applyFont="1" applyFill="1" applyBorder="1" applyAlignment="1">
      <alignment horizontal="right" vertical="center" wrapText="1"/>
    </xf>
    <xf numFmtId="0" fontId="112" fillId="0" borderId="0" xfId="0" applyNumberFormat="1" applyFont="1" applyFill="1" applyBorder="1" applyAlignment="1">
      <alignment horizontal="right" vertical="center" wrapText="1"/>
    </xf>
    <xf numFmtId="181" fontId="112" fillId="0" borderId="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0" fontId="26" fillId="0" borderId="0" xfId="0" applyFont="1" applyFill="1" applyAlignment="1">
      <alignment vertical="center"/>
    </xf>
    <xf numFmtId="0" fontId="113" fillId="0" borderId="0" xfId="0" applyFont="1" applyFill="1" applyBorder="1" applyAlignment="1">
      <alignment vertical="center"/>
    </xf>
    <xf numFmtId="0" fontId="114" fillId="0" borderId="0" xfId="0" applyFont="1" applyFill="1" applyBorder="1" applyAlignment="1">
      <alignment horizontal="center" vertical="center"/>
    </xf>
    <xf numFmtId="0" fontId="115" fillId="0" borderId="0" xfId="0" applyFont="1" applyFill="1" applyBorder="1" applyAlignment="1">
      <alignment vertical="center"/>
    </xf>
    <xf numFmtId="0" fontId="113" fillId="0" borderId="0" xfId="0" applyFont="1" applyFill="1" applyBorder="1" applyAlignment="1">
      <alignment horizontal="right" vertical="center"/>
    </xf>
    <xf numFmtId="0" fontId="116" fillId="0" borderId="0" xfId="0" applyFont="1" applyFill="1" applyBorder="1" applyAlignment="1">
      <alignment vertical="center" wrapText="1"/>
    </xf>
    <xf numFmtId="0" fontId="22" fillId="0" borderId="10" xfId="0" applyFont="1" applyFill="1" applyBorder="1" applyAlignment="1">
      <alignment horizontal="center" vertical="center"/>
    </xf>
    <xf numFmtId="0" fontId="24" fillId="0" borderId="10" xfId="0" applyFont="1" applyFill="1" applyBorder="1" applyAlignment="1">
      <alignment horizontal="center" vertical="center"/>
    </xf>
    <xf numFmtId="43" fontId="24" fillId="0" borderId="10" xfId="24" applyNumberFormat="1" applyFont="1" applyFill="1" applyBorder="1" applyAlignment="1">
      <alignment horizontal="center" vertical="center"/>
    </xf>
    <xf numFmtId="0" fontId="113" fillId="0" borderId="10" xfId="0" applyFont="1" applyFill="1" applyBorder="1" applyAlignment="1">
      <alignment vertical="center" wrapText="1"/>
    </xf>
    <xf numFmtId="43" fontId="113" fillId="0" borderId="10" xfId="24" applyNumberFormat="1" applyFont="1" applyFill="1" applyBorder="1" applyAlignment="1">
      <alignment vertical="center"/>
    </xf>
    <xf numFmtId="0" fontId="23" fillId="0" borderId="10" xfId="0" applyFont="1" applyFill="1" applyBorder="1" applyAlignment="1">
      <alignment vertical="center" wrapText="1"/>
    </xf>
    <xf numFmtId="43" fontId="23" fillId="0" borderId="10" xfId="24" applyNumberFormat="1" applyFont="1" applyFill="1" applyBorder="1" applyAlignment="1">
      <alignment vertical="center"/>
    </xf>
    <xf numFmtId="0" fontId="113" fillId="0" borderId="0" xfId="0" applyFont="1" applyFill="1" applyBorder="1" applyAlignment="1">
      <alignment vertical="center" wrapText="1"/>
    </xf>
    <xf numFmtId="0" fontId="113" fillId="0" borderId="0" xfId="0" applyFont="1" applyFill="1" applyBorder="1" applyAlignment="1">
      <alignment horizontal="left" vertical="center" wrapText="1"/>
    </xf>
    <xf numFmtId="0" fontId="117" fillId="0" borderId="0" xfId="0" applyFont="1" applyFill="1" applyBorder="1" applyAlignment="1">
      <alignment horizontal="center" vertical="center"/>
    </xf>
    <xf numFmtId="0" fontId="118" fillId="0" borderId="0" xfId="0" applyFont="1" applyFill="1" applyBorder="1" applyAlignment="1">
      <alignment horizontal="center" vertical="center"/>
    </xf>
    <xf numFmtId="0" fontId="119" fillId="0" borderId="0" xfId="0" applyFont="1" applyFill="1" applyBorder="1" applyAlignment="1">
      <alignment horizontal="center" vertical="center"/>
    </xf>
    <xf numFmtId="0" fontId="106" fillId="0" borderId="0" xfId="0" applyFont="1" applyFill="1" applyBorder="1" applyAlignment="1">
      <alignment vertical="center"/>
    </xf>
    <xf numFmtId="0" fontId="117" fillId="0" borderId="0" xfId="0" applyFont="1" applyFill="1" applyBorder="1" applyAlignment="1">
      <alignment vertical="center"/>
    </xf>
    <xf numFmtId="0" fontId="118" fillId="0" borderId="0" xfId="0" applyFont="1" applyFill="1" applyBorder="1" applyAlignment="1">
      <alignment vertical="center"/>
    </xf>
    <xf numFmtId="0" fontId="114" fillId="0" borderId="0" xfId="0" applyFont="1" applyFill="1" applyAlignment="1">
      <alignment horizontal="center" vertical="center"/>
    </xf>
    <xf numFmtId="0" fontId="117" fillId="0" borderId="0" xfId="0" applyFont="1" applyFill="1" applyBorder="1" applyAlignment="1">
      <alignment horizontal="center" vertical="center"/>
    </xf>
    <xf numFmtId="0" fontId="117" fillId="0" borderId="0" xfId="0" applyFont="1" applyFill="1" applyBorder="1" applyAlignment="1">
      <alignment horizontal="right" vertical="center"/>
    </xf>
    <xf numFmtId="0" fontId="119" fillId="0" borderId="10" xfId="0" applyFont="1" applyFill="1" applyBorder="1" applyAlignment="1">
      <alignment horizontal="center" vertical="center" wrapText="1"/>
    </xf>
    <xf numFmtId="0" fontId="119" fillId="0" borderId="10" xfId="0" applyFont="1" applyFill="1" applyBorder="1" applyAlignment="1">
      <alignment horizontal="center" vertical="center"/>
    </xf>
    <xf numFmtId="0" fontId="117" fillId="0" borderId="10" xfId="0" applyFont="1" applyFill="1" applyBorder="1" applyAlignment="1">
      <alignment horizontal="center" vertical="center" wrapText="1"/>
    </xf>
    <xf numFmtId="0" fontId="117" fillId="0" borderId="10" xfId="0" applyFont="1" applyFill="1" applyBorder="1" applyAlignment="1">
      <alignment horizontal="center" vertical="center"/>
    </xf>
    <xf numFmtId="0" fontId="119" fillId="0" borderId="24" xfId="0" applyFont="1" applyFill="1" applyBorder="1" applyAlignment="1">
      <alignment horizontal="center" vertical="center" wrapText="1"/>
    </xf>
    <xf numFmtId="0" fontId="117" fillId="0" borderId="24" xfId="0" applyFont="1" applyFill="1" applyBorder="1" applyAlignment="1">
      <alignment horizontal="center" vertical="center" wrapText="1"/>
    </xf>
    <xf numFmtId="0" fontId="117" fillId="0" borderId="0" xfId="0" applyFont="1" applyFill="1" applyAlignment="1">
      <alignment horizontal="left" vertical="center" wrapText="1"/>
    </xf>
    <xf numFmtId="0" fontId="36" fillId="0" borderId="0" xfId="0" applyFont="1" applyFill="1" applyAlignment="1">
      <alignment horizontal="justify"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16" fillId="0" borderId="0" xfId="0" applyFont="1" applyFill="1" applyAlignment="1">
      <alignment horizontal="center" vertical="center" wrapText="1"/>
    </xf>
    <xf numFmtId="0" fontId="38" fillId="0" borderId="0" xfId="0" applyFont="1" applyFill="1" applyAlignment="1">
      <alignment vertical="center"/>
    </xf>
    <xf numFmtId="0" fontId="16" fillId="0" borderId="0" xfId="0" applyFont="1" applyFill="1" applyAlignment="1">
      <alignment vertical="center" wrapText="1"/>
    </xf>
    <xf numFmtId="0" fontId="28" fillId="0" borderId="0" xfId="75" applyFont="1" applyFill="1" applyAlignment="1">
      <alignment horizontal="center" vertical="center"/>
      <protection/>
    </xf>
    <xf numFmtId="0" fontId="28" fillId="0" borderId="0" xfId="75" applyFont="1" applyFill="1" applyAlignment="1">
      <alignment horizontal="center" vertical="center"/>
      <protection/>
    </xf>
    <xf numFmtId="0" fontId="30" fillId="0" borderId="0" xfId="0" applyFont="1" applyFill="1" applyAlignment="1">
      <alignment horizontal="right" vertical="center"/>
    </xf>
    <xf numFmtId="0" fontId="26" fillId="0" borderId="10" xfId="0" applyFont="1" applyFill="1" applyBorder="1" applyAlignment="1">
      <alignment horizontal="center" vertical="center" wrapText="1"/>
    </xf>
    <xf numFmtId="0" fontId="29" fillId="0" borderId="0" xfId="0" applyFont="1" applyFill="1" applyAlignment="1">
      <alignment horizontal="justify" vertical="center"/>
    </xf>
    <xf numFmtId="49" fontId="26" fillId="0" borderId="10" xfId="15" applyNumberFormat="1" applyFont="1" applyFill="1" applyBorder="1" applyAlignment="1">
      <alignment horizontal="center" vertical="center" wrapText="1"/>
      <protection/>
    </xf>
    <xf numFmtId="184" fontId="26" fillId="0" borderId="10" xfId="0" applyNumberFormat="1" applyFont="1" applyFill="1" applyBorder="1" applyAlignment="1">
      <alignment horizontal="center" vertical="center" wrapText="1"/>
    </xf>
    <xf numFmtId="0" fontId="29" fillId="0" borderId="0" xfId="0" applyFont="1" applyFill="1" applyAlignment="1">
      <alignment horizontal="center" vertical="center"/>
    </xf>
    <xf numFmtId="0" fontId="26" fillId="0" borderId="10" xfId="0" applyFont="1" applyFill="1" applyBorder="1" applyAlignment="1">
      <alignment horizontal="center" vertical="center"/>
    </xf>
    <xf numFmtId="184" fontId="26" fillId="0" borderId="10" xfId="74" applyNumberFormat="1" applyFont="1" applyFill="1" applyBorder="1" applyAlignment="1">
      <alignment horizontal="center" vertical="center" wrapText="1"/>
      <protection/>
    </xf>
    <xf numFmtId="49" fontId="16" fillId="0" borderId="10" xfId="15" applyNumberFormat="1" applyFont="1" applyFill="1" applyBorder="1" applyAlignment="1">
      <alignment horizontal="center" vertical="center" wrapText="1"/>
      <protection/>
    </xf>
    <xf numFmtId="184"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xf>
    <xf numFmtId="184" fontId="26" fillId="0" borderId="10" xfId="71" applyNumberFormat="1" applyFont="1" applyFill="1" applyBorder="1" applyAlignment="1" applyProtection="1">
      <alignment horizontal="center" vertical="center" wrapText="1"/>
      <protection/>
    </xf>
    <xf numFmtId="0" fontId="16" fillId="0" borderId="10" xfId="0" applyFont="1" applyFill="1" applyBorder="1" applyAlignment="1">
      <alignment vertical="center"/>
    </xf>
    <xf numFmtId="0" fontId="29" fillId="0" borderId="0" xfId="0" applyFont="1" applyFill="1" applyAlignment="1">
      <alignment vertical="center"/>
    </xf>
    <xf numFmtId="0" fontId="16" fillId="0" borderId="0" xfId="0" applyFont="1" applyFill="1" applyAlignment="1">
      <alignment horizontal="left" vertical="center" wrapText="1"/>
    </xf>
    <xf numFmtId="0" fontId="26" fillId="0" borderId="0" xfId="0" applyNumberFormat="1" applyFont="1" applyFill="1" applyAlignment="1">
      <alignment vertical="center"/>
    </xf>
    <xf numFmtId="0" fontId="16" fillId="0" borderId="0" xfId="0" applyNumberFormat="1" applyFont="1" applyFill="1" applyAlignment="1">
      <alignment vertical="center"/>
    </xf>
    <xf numFmtId="0" fontId="16" fillId="0" borderId="0" xfId="0" applyNumberFormat="1" applyFont="1" applyFill="1" applyAlignment="1">
      <alignment vertical="center"/>
    </xf>
    <xf numFmtId="0" fontId="11" fillId="0" borderId="0" xfId="0" applyNumberFormat="1" applyFont="1" applyFill="1" applyAlignment="1">
      <alignment horizontal="center" vertical="center" wrapText="1"/>
    </xf>
    <xf numFmtId="0" fontId="39"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wrapText="1"/>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43" fontId="26" fillId="0" borderId="10" xfId="24"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left" vertical="center" wrapText="1"/>
    </xf>
    <xf numFmtId="43" fontId="26" fillId="0" borderId="10" xfId="24" applyNumberFormat="1" applyFont="1" applyFill="1" applyBorder="1" applyAlignment="1">
      <alignment horizontal="right" vertical="center"/>
    </xf>
    <xf numFmtId="0" fontId="16" fillId="0" borderId="10" xfId="0" applyNumberFormat="1" applyFont="1" applyFill="1" applyBorder="1" applyAlignment="1">
      <alignment horizontal="center" vertical="center"/>
    </xf>
    <xf numFmtId="0" fontId="16" fillId="0" borderId="10" xfId="0" applyNumberFormat="1" applyFont="1" applyFill="1" applyBorder="1" applyAlignment="1">
      <alignment vertical="center" wrapText="1"/>
    </xf>
    <xf numFmtId="0" fontId="16" fillId="0" borderId="10" xfId="0" applyNumberFormat="1" applyFont="1" applyFill="1" applyBorder="1" applyAlignment="1">
      <alignment horizontal="left" vertical="center" wrapText="1"/>
    </xf>
    <xf numFmtId="43" fontId="16" fillId="0" borderId="10" xfId="24" applyNumberFormat="1" applyFont="1" applyFill="1" applyBorder="1" applyAlignment="1">
      <alignment horizontal="right" vertical="center"/>
    </xf>
    <xf numFmtId="0" fontId="26" fillId="0" borderId="10" xfId="0" applyNumberFormat="1" applyFont="1" applyFill="1" applyBorder="1" applyAlignment="1">
      <alignment vertical="center"/>
    </xf>
    <xf numFmtId="0" fontId="16" fillId="0" borderId="10" xfId="0" applyNumberFormat="1" applyFont="1" applyFill="1" applyBorder="1" applyAlignment="1">
      <alignment vertical="center"/>
    </xf>
    <xf numFmtId="0" fontId="26" fillId="0" borderId="10" xfId="0" applyNumberFormat="1" applyFont="1" applyFill="1" applyBorder="1" applyAlignment="1">
      <alignment vertical="center"/>
    </xf>
    <xf numFmtId="0" fontId="26" fillId="0" borderId="10" xfId="0" applyNumberFormat="1" applyFont="1" applyFill="1" applyBorder="1" applyAlignment="1">
      <alignment vertical="center"/>
    </xf>
    <xf numFmtId="0" fontId="16" fillId="0" borderId="10" xfId="0" applyNumberFormat="1" applyFont="1" applyFill="1" applyBorder="1" applyAlignment="1">
      <alignment vertical="center"/>
    </xf>
    <xf numFmtId="43" fontId="26" fillId="0" borderId="10" xfId="24" applyNumberFormat="1" applyFont="1" applyBorder="1" applyAlignment="1">
      <alignment vertical="center"/>
    </xf>
    <xf numFmtId="43" fontId="16" fillId="0" borderId="10" xfId="24" applyNumberFormat="1" applyFont="1" applyBorder="1" applyAlignment="1">
      <alignment vertical="center"/>
    </xf>
    <xf numFmtId="0" fontId="26" fillId="0" borderId="0" xfId="0" applyNumberFormat="1" applyFont="1" applyFill="1" applyAlignment="1">
      <alignment horizontal="center" vertical="center" wrapText="1"/>
    </xf>
    <xf numFmtId="0" fontId="26"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43" fontId="16" fillId="0" borderId="0" xfId="0" applyNumberFormat="1" applyFont="1" applyFill="1" applyAlignment="1">
      <alignment vertical="center"/>
    </xf>
    <xf numFmtId="43" fontId="16" fillId="0" borderId="0" xfId="0" applyNumberFormat="1" applyFont="1" applyFill="1" applyAlignment="1">
      <alignment vertical="center"/>
    </xf>
    <xf numFmtId="0" fontId="2" fillId="0" borderId="0" xfId="0" applyFont="1" applyFill="1" applyAlignment="1">
      <alignment vertical="center"/>
    </xf>
    <xf numFmtId="0" fontId="11" fillId="0" borderId="0" xfId="0" applyFont="1" applyFill="1" applyAlignment="1">
      <alignment horizontal="center" vertical="center"/>
    </xf>
    <xf numFmtId="43" fontId="40" fillId="0" borderId="0" xfId="0" applyNumberFormat="1" applyFont="1" applyFill="1" applyAlignment="1">
      <alignment horizontal="center" vertical="center"/>
    </xf>
    <xf numFmtId="43" fontId="41" fillId="0" borderId="0" xfId="0" applyNumberFormat="1" applyFont="1" applyFill="1" applyAlignment="1">
      <alignment horizontal="right" vertical="center"/>
    </xf>
    <xf numFmtId="0" fontId="26" fillId="0" borderId="10" xfId="0" applyNumberFormat="1" applyFont="1" applyFill="1" applyBorder="1" applyAlignment="1">
      <alignment horizontal="center" vertical="center" wrapText="1"/>
    </xf>
    <xf numFmtId="43" fontId="42" fillId="0" borderId="10" xfId="24"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116" fillId="0" borderId="10" xfId="0" applyFont="1" applyFill="1" applyBorder="1" applyAlignment="1">
      <alignment horizontal="center" vertical="center" wrapText="1"/>
    </xf>
    <xf numFmtId="43" fontId="43" fillId="0" borderId="10" xfId="24" applyNumberFormat="1" applyFont="1" applyFill="1" applyBorder="1" applyAlignment="1">
      <alignment horizontal="center" vertical="center"/>
    </xf>
    <xf numFmtId="43" fontId="43" fillId="0" borderId="10" xfId="0" applyNumberFormat="1" applyFont="1" applyFill="1" applyBorder="1" applyAlignment="1">
      <alignment horizontal="center" vertical="center"/>
    </xf>
    <xf numFmtId="43" fontId="43" fillId="0" borderId="10" xfId="24" applyNumberFormat="1" applyFont="1" applyFill="1" applyBorder="1" applyAlignment="1">
      <alignment horizontal="center" vertical="center"/>
    </xf>
    <xf numFmtId="0" fontId="1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43" fontId="42" fillId="0" borderId="10" xfId="24" applyNumberFormat="1" applyFont="1" applyFill="1" applyBorder="1" applyAlignment="1">
      <alignment horizontal="center" vertical="center"/>
    </xf>
    <xf numFmtId="0" fontId="18" fillId="0" borderId="10" xfId="0" applyFont="1" applyFill="1" applyBorder="1" applyAlignment="1">
      <alignment horizontal="center" vertical="center"/>
    </xf>
    <xf numFmtId="43" fontId="43" fillId="0" borderId="10" xfId="24" applyNumberFormat="1" applyFont="1" applyFill="1" applyBorder="1" applyAlignment="1">
      <alignment horizontal="center" vertical="center"/>
    </xf>
    <xf numFmtId="43" fontId="43" fillId="0" borderId="10" xfId="24"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43" fontId="42" fillId="0" borderId="10" xfId="24"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181" fontId="16" fillId="0" borderId="10" xfId="0" applyNumberFormat="1" applyFont="1" applyFill="1" applyBorder="1" applyAlignment="1" applyProtection="1">
      <alignment horizontal="center" vertical="center"/>
      <protection hidden="1"/>
    </xf>
    <xf numFmtId="43" fontId="43" fillId="0" borderId="10" xfId="0" applyNumberFormat="1" applyFont="1" applyFill="1" applyBorder="1" applyAlignment="1">
      <alignment horizontal="center" vertical="center"/>
    </xf>
    <xf numFmtId="181" fontId="16" fillId="0" borderId="10" xfId="0" applyNumberFormat="1" applyFont="1" applyFill="1" applyBorder="1" applyAlignment="1" applyProtection="1">
      <alignment horizontal="center" vertical="center"/>
      <protection hidden="1"/>
    </xf>
    <xf numFmtId="43" fontId="120" fillId="0" borderId="0" xfId="0" applyNumberFormat="1" applyFont="1" applyFill="1" applyAlignment="1">
      <alignment horizontal="right" vertical="center"/>
    </xf>
    <xf numFmtId="0" fontId="41" fillId="0" borderId="0" xfId="0" applyFont="1" applyFill="1" applyAlignment="1">
      <alignment horizontal="right" vertical="center"/>
    </xf>
    <xf numFmtId="0" fontId="42" fillId="0" borderId="10" xfId="0" applyFont="1" applyFill="1" applyBorder="1" applyAlignment="1">
      <alignment horizontal="center" vertical="center"/>
    </xf>
    <xf numFmtId="0" fontId="26" fillId="0" borderId="10" xfId="0" applyFont="1" applyFill="1" applyBorder="1" applyAlignment="1">
      <alignment horizontal="center" vertical="center"/>
    </xf>
    <xf numFmtId="43" fontId="121" fillId="0" borderId="10" xfId="0" applyNumberFormat="1" applyFont="1" applyFill="1" applyBorder="1" applyAlignment="1">
      <alignment horizontal="center" vertical="center" wrapText="1"/>
    </xf>
    <xf numFmtId="0" fontId="43" fillId="0" borderId="10" xfId="0" applyFont="1" applyFill="1" applyBorder="1" applyAlignment="1">
      <alignment vertical="center"/>
    </xf>
    <xf numFmtId="0" fontId="16" fillId="0" borderId="10" xfId="0" applyFont="1" applyFill="1" applyBorder="1" applyAlignment="1">
      <alignment vertical="center"/>
    </xf>
    <xf numFmtId="43" fontId="43" fillId="0" borderId="10" xfId="24" applyNumberFormat="1" applyFont="1" applyFill="1" applyBorder="1" applyAlignment="1">
      <alignment horizontal="center" vertical="center"/>
    </xf>
    <xf numFmtId="43" fontId="121" fillId="0" borderId="10" xfId="0" applyNumberFormat="1" applyFont="1" applyFill="1" applyBorder="1" applyAlignment="1">
      <alignment horizontal="center" vertical="center" wrapText="1"/>
    </xf>
    <xf numFmtId="43" fontId="43" fillId="0" borderId="10" xfId="0" applyNumberFormat="1" applyFont="1" applyFill="1" applyBorder="1" applyAlignment="1">
      <alignment horizontal="center" vertical="center"/>
    </xf>
    <xf numFmtId="0" fontId="42" fillId="0" borderId="10" xfId="0" applyFont="1" applyFill="1" applyBorder="1" applyAlignment="1">
      <alignment vertical="center"/>
    </xf>
    <xf numFmtId="0" fontId="26" fillId="0" borderId="10" xfId="0" applyFont="1" applyFill="1" applyBorder="1" applyAlignment="1">
      <alignment vertical="center"/>
    </xf>
    <xf numFmtId="43" fontId="42" fillId="0" borderId="10" xfId="0" applyNumberFormat="1" applyFont="1" applyFill="1" applyBorder="1" applyAlignment="1">
      <alignment vertical="center"/>
    </xf>
    <xf numFmtId="43" fontId="43" fillId="0" borderId="10" xfId="0" applyNumberFormat="1" applyFont="1" applyFill="1" applyBorder="1" applyAlignment="1">
      <alignment vertical="center"/>
    </xf>
    <xf numFmtId="0" fontId="16" fillId="0" borderId="10" xfId="0" applyFont="1" applyFill="1" applyBorder="1" applyAlignment="1">
      <alignment vertical="center"/>
    </xf>
    <xf numFmtId="43" fontId="43" fillId="0" borderId="10" xfId="24" applyNumberFormat="1" applyFont="1" applyFill="1" applyBorder="1" applyAlignment="1">
      <alignment vertical="center"/>
    </xf>
    <xf numFmtId="43" fontId="43" fillId="0" borderId="10" xfId="24" applyNumberFormat="1" applyFont="1" applyFill="1" applyBorder="1" applyAlignment="1">
      <alignment vertical="center"/>
    </xf>
    <xf numFmtId="181" fontId="26" fillId="0" borderId="10" xfId="0" applyNumberFormat="1" applyFont="1" applyFill="1" applyBorder="1" applyAlignment="1" applyProtection="1">
      <alignment horizontal="center" vertical="center"/>
      <protection hidden="1"/>
    </xf>
    <xf numFmtId="43" fontId="42" fillId="0" borderId="10" xfId="24" applyNumberFormat="1"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3"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vertical="center"/>
    </xf>
    <xf numFmtId="0" fontId="47" fillId="0" borderId="1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vertical="center"/>
    </xf>
    <xf numFmtId="0" fontId="4" fillId="0" borderId="0" xfId="0" applyFont="1" applyFill="1" applyBorder="1" applyAlignment="1">
      <alignment vertical="center"/>
    </xf>
    <xf numFmtId="181" fontId="16" fillId="0" borderId="0" xfId="0" applyNumberFormat="1" applyFont="1" applyFill="1" applyBorder="1" applyAlignment="1">
      <alignment/>
    </xf>
    <xf numFmtId="0" fontId="16" fillId="0" borderId="10" xfId="0" applyFont="1" applyFill="1" applyBorder="1" applyAlignment="1">
      <alignment/>
    </xf>
    <xf numFmtId="0" fontId="2" fillId="0" borderId="0" xfId="0" applyFont="1" applyFill="1" applyBorder="1" applyAlignment="1">
      <alignment/>
    </xf>
    <xf numFmtId="0" fontId="11" fillId="0" borderId="0" xfId="0" applyFont="1" applyFill="1" applyBorder="1" applyAlignment="1">
      <alignment horizontal="center"/>
    </xf>
    <xf numFmtId="0" fontId="5" fillId="0" borderId="27" xfId="0" applyFont="1" applyFill="1" applyBorder="1" applyAlignment="1">
      <alignment horizontal="center" vertical="center" wrapText="1"/>
    </xf>
    <xf numFmtId="43" fontId="8" fillId="0" borderId="10" xfId="24" applyNumberFormat="1" applyFont="1" applyFill="1" applyBorder="1" applyAlignment="1">
      <alignment horizontal="center" vertical="center"/>
    </xf>
    <xf numFmtId="0" fontId="8" fillId="0" borderId="10" xfId="0" applyFont="1" applyFill="1" applyBorder="1" applyAlignment="1">
      <alignment horizontal="left" vertical="center" wrapText="1" indent="1"/>
    </xf>
    <xf numFmtId="0" fontId="7" fillId="0" borderId="10" xfId="0" applyFont="1" applyFill="1" applyBorder="1" applyAlignment="1">
      <alignment horizontal="left" vertical="center" wrapText="1" indent="2"/>
    </xf>
    <xf numFmtId="43" fontId="7" fillId="0" borderId="10" xfId="24" applyNumberFormat="1" applyFont="1" applyFill="1" applyBorder="1" applyAlignment="1">
      <alignment horizontal="center" vertical="center"/>
    </xf>
    <xf numFmtId="0" fontId="48" fillId="0" borderId="0" xfId="0" applyFont="1" applyFill="1" applyBorder="1" applyAlignment="1">
      <alignment horizontal="center"/>
    </xf>
    <xf numFmtId="0" fontId="16" fillId="0" borderId="0" xfId="0" applyFont="1" applyFill="1" applyBorder="1" applyAlignment="1">
      <alignment horizontal="right"/>
    </xf>
    <xf numFmtId="0" fontId="5" fillId="0" borderId="2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9" fillId="0" borderId="27" xfId="0" applyFont="1" applyFill="1" applyBorder="1" applyAlignment="1">
      <alignment horizontal="center" vertical="center" wrapText="1"/>
    </xf>
    <xf numFmtId="43" fontId="8" fillId="0" borderId="24" xfId="24" applyNumberFormat="1" applyFont="1" applyFill="1" applyBorder="1" applyAlignment="1">
      <alignment horizontal="center" vertical="center"/>
    </xf>
    <xf numFmtId="181" fontId="8" fillId="0" borderId="24" xfId="24" applyNumberFormat="1" applyFont="1" applyFill="1" applyBorder="1" applyAlignment="1">
      <alignment horizontal="center" vertical="center"/>
    </xf>
    <xf numFmtId="43" fontId="8" fillId="0" borderId="0" xfId="24" applyNumberFormat="1" applyFont="1" applyFill="1" applyBorder="1" applyAlignment="1">
      <alignment horizontal="center" vertical="center"/>
    </xf>
    <xf numFmtId="43" fontId="7" fillId="0" borderId="24" xfId="24" applyNumberFormat="1" applyFont="1" applyFill="1" applyBorder="1" applyAlignment="1">
      <alignment horizontal="center" vertical="center"/>
    </xf>
    <xf numFmtId="43" fontId="7" fillId="0" borderId="0" xfId="24" applyNumberFormat="1" applyFont="1" applyFill="1" applyBorder="1" applyAlignment="1">
      <alignment horizontal="center" vertical="center"/>
    </xf>
    <xf numFmtId="0" fontId="7" fillId="0" borderId="10" xfId="0" applyFont="1" applyFill="1" applyBorder="1" applyAlignment="1">
      <alignment horizontal="left" vertical="center" wrapText="1" indent="1"/>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181" fontId="8" fillId="0" borderId="10" xfId="24" applyNumberFormat="1" applyFont="1" applyFill="1" applyBorder="1" applyAlignment="1">
      <alignment horizontal="center" vertical="center"/>
    </xf>
    <xf numFmtId="0" fontId="7" fillId="0" borderId="0" xfId="0" applyFont="1" applyFill="1" applyBorder="1" applyAlignment="1">
      <alignment vertical="center"/>
    </xf>
    <xf numFmtId="0" fontId="16" fillId="0" borderId="15" xfId="0" applyFont="1" applyFill="1" applyBorder="1" applyAlignment="1">
      <alignment/>
    </xf>
    <xf numFmtId="0" fontId="50" fillId="0" borderId="0" xfId="0" applyFont="1" applyFill="1" applyBorder="1" applyAlignment="1">
      <alignment/>
    </xf>
    <xf numFmtId="0" fontId="11" fillId="0" borderId="0" xfId="0" applyFont="1" applyFill="1" applyBorder="1" applyAlignment="1">
      <alignment horizontal="center"/>
    </xf>
    <xf numFmtId="0" fontId="17" fillId="0" borderId="27" xfId="0" applyFont="1" applyFill="1" applyBorder="1" applyAlignment="1">
      <alignment horizontal="center" vertical="center" wrapText="1"/>
    </xf>
    <xf numFmtId="4" fontId="17" fillId="0" borderId="27"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indent="1"/>
    </xf>
    <xf numFmtId="0" fontId="18" fillId="0" borderId="10" xfId="0" applyFont="1" applyFill="1" applyBorder="1" applyAlignment="1">
      <alignment horizontal="left" vertical="center" wrapText="1" indent="2"/>
    </xf>
    <xf numFmtId="4" fontId="18" fillId="0" borderId="2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18" fillId="0" borderId="0" xfId="0" applyFont="1" applyFill="1" applyBorder="1" applyAlignment="1">
      <alignment horizontal="right" vertical="center"/>
    </xf>
    <xf numFmtId="0" fontId="18" fillId="0" borderId="10" xfId="0" applyFont="1" applyFill="1" applyBorder="1" applyAlignment="1">
      <alignment horizontal="left" vertical="center" wrapText="1" indent="1"/>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43" fontId="18" fillId="0" borderId="0" xfId="0" applyNumberFormat="1" applyFont="1" applyFill="1" applyBorder="1" applyAlignment="1">
      <alignment vertical="center"/>
    </xf>
    <xf numFmtId="43" fontId="18"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 fillId="0" borderId="0" xfId="0" applyFont="1" applyFill="1" applyBorder="1" applyAlignment="1">
      <alignment horizontal="left" vertical="center"/>
    </xf>
    <xf numFmtId="0" fontId="11" fillId="0" borderId="0" xfId="0" applyFont="1" applyFill="1" applyBorder="1" applyAlignment="1">
      <alignment horizontal="center" vertical="center"/>
    </xf>
    <xf numFmtId="43" fontId="18" fillId="0" borderId="0" xfId="0" applyNumberFormat="1" applyFont="1" applyFill="1" applyBorder="1" applyAlignment="1">
      <alignment horizontal="right" vertical="center"/>
    </xf>
    <xf numFmtId="43" fontId="17" fillId="0" borderId="24" xfId="0" applyNumberFormat="1" applyFont="1" applyFill="1" applyBorder="1" applyAlignment="1">
      <alignment horizontal="center" vertical="center" wrapText="1"/>
    </xf>
    <xf numFmtId="43" fontId="51" fillId="0" borderId="24" xfId="0" applyNumberFormat="1" applyFont="1" applyFill="1" applyBorder="1" applyAlignment="1">
      <alignment horizontal="right" vertical="center" wrapText="1"/>
    </xf>
    <xf numFmtId="43" fontId="51" fillId="0" borderId="10" xfId="0" applyNumberFormat="1" applyFont="1" applyFill="1" applyBorder="1" applyAlignment="1">
      <alignment horizontal="right" vertical="center" wrapText="1"/>
    </xf>
    <xf numFmtId="0" fontId="17" fillId="0" borderId="10" xfId="0" applyFont="1" applyFill="1" applyBorder="1" applyAlignment="1">
      <alignment horizontal="center" vertical="center"/>
    </xf>
    <xf numFmtId="43" fontId="52" fillId="0" borderId="24" xfId="0" applyNumberFormat="1" applyFont="1" applyFill="1" applyBorder="1" applyAlignment="1">
      <alignment horizontal="right" vertical="center" wrapText="1"/>
    </xf>
    <xf numFmtId="0" fontId="52" fillId="0" borderId="24" xfId="0" applyNumberFormat="1" applyFont="1" applyFill="1" applyBorder="1" applyAlignment="1">
      <alignment horizontal="right" vertical="center" wrapText="1"/>
    </xf>
    <xf numFmtId="0" fontId="52" fillId="0" borderId="10" xfId="0"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vertical="center"/>
    </xf>
    <xf numFmtId="0" fontId="18"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16" fillId="0" borderId="0" xfId="0" applyNumberFormat="1" applyFont="1" applyFill="1" applyAlignment="1">
      <alignment horizontal="right" vertical="center"/>
    </xf>
    <xf numFmtId="0" fontId="11" fillId="0" borderId="0" xfId="0" applyFont="1" applyFill="1" applyAlignment="1">
      <alignment horizontal="center" wrapText="1"/>
    </xf>
    <xf numFmtId="0" fontId="18" fillId="0" borderId="0" xfId="0" applyFont="1" applyFill="1" applyBorder="1" applyAlignment="1">
      <alignment/>
    </xf>
    <xf numFmtId="43" fontId="18" fillId="0" borderId="0" xfId="0" applyNumberFormat="1" applyFont="1" applyFill="1" applyBorder="1" applyAlignment="1">
      <alignment/>
    </xf>
    <xf numFmtId="0" fontId="18" fillId="0" borderId="0" xfId="0" applyNumberFormat="1" applyFont="1" applyFill="1" applyBorder="1" applyAlignment="1">
      <alignment horizontal="center"/>
    </xf>
    <xf numFmtId="0" fontId="18" fillId="0" borderId="0" xfId="0" applyNumberFormat="1" applyFont="1" applyFill="1" applyBorder="1" applyAlignment="1">
      <alignment horizontal="center" vertical="center"/>
    </xf>
    <xf numFmtId="0" fontId="5" fillId="0" borderId="10" xfId="49"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0" borderId="10" xfId="49"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49" applyNumberFormat="1" applyFont="1" applyFill="1" applyBorder="1" applyAlignment="1">
      <alignment vertical="center" wrapText="1"/>
      <protection/>
    </xf>
    <xf numFmtId="0" fontId="5" fillId="0" borderId="10" xfId="24" applyNumberFormat="1" applyFont="1" applyFill="1" applyBorder="1" applyAlignment="1" applyProtection="1">
      <alignment horizontal="center" vertical="center"/>
      <protection/>
    </xf>
    <xf numFmtId="43" fontId="5" fillId="0" borderId="10" xfId="24" applyNumberFormat="1" applyFont="1" applyFill="1" applyBorder="1" applyAlignment="1" applyProtection="1">
      <alignment horizontal="right" vertical="center"/>
      <protection/>
    </xf>
    <xf numFmtId="0" fontId="5" fillId="0" borderId="10" xfId="49" applyNumberFormat="1" applyFont="1" applyFill="1" applyBorder="1" applyAlignment="1">
      <alignment horizontal="center" vertical="center"/>
      <protection/>
    </xf>
    <xf numFmtId="0" fontId="1" fillId="0" borderId="10" xfId="49" applyNumberFormat="1" applyFont="1" applyFill="1" applyBorder="1" applyAlignment="1">
      <alignment horizontal="center" vertical="center"/>
      <protection/>
    </xf>
    <xf numFmtId="0" fontId="1" fillId="0" borderId="10" xfId="24" applyNumberFormat="1" applyFont="1" applyFill="1" applyBorder="1" applyAlignment="1">
      <alignment horizontal="center" vertical="center"/>
    </xf>
    <xf numFmtId="43" fontId="1" fillId="0" borderId="10" xfId="24" applyNumberFormat="1" applyFont="1" applyFill="1" applyBorder="1" applyAlignment="1" applyProtection="1">
      <alignment horizontal="right" vertical="center"/>
      <protection/>
    </xf>
    <xf numFmtId="0" fontId="5" fillId="0" borderId="10" xfId="49" applyNumberFormat="1" applyFont="1" applyFill="1" applyBorder="1" applyAlignment="1">
      <alignment horizontal="center" vertical="center"/>
      <protection/>
    </xf>
    <xf numFmtId="0" fontId="5" fillId="0" borderId="10" xfId="0" applyFont="1" applyFill="1" applyBorder="1" applyAlignment="1">
      <alignment horizontal="center" vertical="center" wrapText="1"/>
    </xf>
    <xf numFmtId="0" fontId="5" fillId="0" borderId="10" xfId="24" applyNumberFormat="1" applyFont="1" applyFill="1" applyBorder="1" applyAlignment="1">
      <alignment horizontal="center" vertical="center"/>
    </xf>
    <xf numFmtId="43" fontId="5" fillId="0" borderId="10" xfId="24"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24" applyNumberFormat="1" applyFont="1" applyFill="1" applyBorder="1" applyAlignment="1">
      <alignment horizontal="center" vertical="center"/>
    </xf>
    <xf numFmtId="43" fontId="5" fillId="0" borderId="10" xfId="24" applyNumberFormat="1" applyFont="1" applyFill="1" applyBorder="1" applyAlignment="1">
      <alignment horizontal="right" vertical="center"/>
    </xf>
    <xf numFmtId="0" fontId="1" fillId="0" borderId="10" xfId="24" applyNumberFormat="1" applyFont="1" applyFill="1" applyBorder="1" applyAlignment="1">
      <alignment horizontal="center" vertical="center"/>
    </xf>
    <xf numFmtId="43" fontId="1" fillId="0" borderId="10" xfId="24" applyNumberFormat="1" applyFont="1" applyFill="1" applyBorder="1" applyAlignment="1">
      <alignment horizontal="right" vertical="center"/>
    </xf>
    <xf numFmtId="43" fontId="1" fillId="0" borderId="10" xfId="24" applyNumberFormat="1" applyFont="1" applyFill="1" applyBorder="1" applyAlignment="1">
      <alignment horizontal="right" vertical="center"/>
    </xf>
    <xf numFmtId="0" fontId="1" fillId="0" borderId="10" xfId="0" applyFont="1" applyFill="1" applyBorder="1" applyAlignment="1">
      <alignment vertical="center"/>
    </xf>
    <xf numFmtId="0" fontId="1" fillId="0" borderId="10" xfId="24" applyNumberFormat="1" applyFont="1" applyFill="1" applyBorder="1" applyAlignment="1">
      <alignment horizontal="center" vertical="center"/>
    </xf>
    <xf numFmtId="0" fontId="1" fillId="0" borderId="10" xfId="0" applyFont="1" applyFill="1" applyBorder="1" applyAlignment="1">
      <alignment horizontal="center" vertical="center"/>
    </xf>
    <xf numFmtId="43" fontId="1" fillId="0" borderId="10" xfId="24" applyNumberFormat="1" applyFont="1" applyFill="1" applyBorder="1" applyAlignment="1">
      <alignment horizontal="right" vertical="center"/>
    </xf>
    <xf numFmtId="0" fontId="1" fillId="0" borderId="10" xfId="0" applyFont="1" applyFill="1" applyBorder="1" applyAlignment="1">
      <alignment vertical="center"/>
    </xf>
    <xf numFmtId="43" fontId="7"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16" fillId="0" borderId="0" xfId="0" applyFont="1" applyFill="1" applyAlignment="1">
      <alignment horizontal="center" vertical="center" wrapText="1"/>
    </xf>
    <xf numFmtId="0" fontId="18" fillId="0" borderId="0" xfId="0" applyFont="1" applyFill="1" applyAlignment="1">
      <alignment vertical="center"/>
    </xf>
    <xf numFmtId="0" fontId="5" fillId="0" borderId="0" xfId="0" applyFont="1" applyFill="1" applyAlignment="1">
      <alignment vertical="center"/>
    </xf>
    <xf numFmtId="0" fontId="5" fillId="0" borderId="10" xfId="24" applyNumberFormat="1" applyFont="1" applyFill="1" applyBorder="1" applyAlignment="1">
      <alignment horizontal="center" vertical="center"/>
    </xf>
    <xf numFmtId="43" fontId="5" fillId="0" borderId="10" xfId="24" applyNumberFormat="1" applyFont="1" applyFill="1" applyBorder="1" applyAlignment="1">
      <alignment horizontal="right" vertical="center" wrapText="1"/>
    </xf>
    <xf numFmtId="43" fontId="1" fillId="0" borderId="10" xfId="24" applyNumberFormat="1" applyFont="1" applyFill="1" applyBorder="1" applyAlignment="1">
      <alignment horizontal="right" vertical="center" wrapText="1"/>
    </xf>
    <xf numFmtId="0" fontId="1" fillId="0" borderId="0" xfId="0" applyNumberFormat="1" applyFont="1" applyFill="1" applyAlignment="1">
      <alignment horizontal="left" vertical="center" wrapText="1"/>
    </xf>
    <xf numFmtId="0" fontId="7" fillId="0" borderId="0" xfId="58" applyNumberFormat="1" applyFont="1" applyFill="1" applyBorder="1" applyAlignment="1">
      <alignment/>
    </xf>
    <xf numFmtId="0" fontId="26" fillId="0" borderId="0" xfId="58" applyNumberFormat="1" applyFont="1" applyFill="1" applyBorder="1" applyAlignment="1">
      <alignment/>
    </xf>
    <xf numFmtId="0" fontId="16" fillId="0" borderId="0" xfId="58" applyNumberFormat="1" applyFont="1" applyFill="1" applyBorder="1" applyAlignment="1">
      <alignment horizontal="center" vertical="center" wrapText="1"/>
    </xf>
    <xf numFmtId="0" fontId="16" fillId="0" borderId="0" xfId="58" applyNumberFormat="1" applyFont="1" applyFill="1" applyBorder="1" applyAlignment="1">
      <alignment vertical="center" wrapText="1"/>
    </xf>
    <xf numFmtId="0" fontId="26" fillId="0" borderId="0" xfId="58" applyNumberFormat="1" applyFont="1" applyFill="1" applyBorder="1" applyAlignment="1">
      <alignment vertical="center"/>
    </xf>
    <xf numFmtId="0" fontId="16" fillId="0" borderId="0" xfId="58" applyNumberFormat="1" applyFont="1" applyFill="1" applyBorder="1" applyAlignment="1">
      <alignment vertical="center"/>
    </xf>
    <xf numFmtId="185" fontId="7" fillId="0" borderId="0" xfId="58" applyNumberFormat="1" applyFont="1" applyFill="1" applyBorder="1" applyAlignment="1">
      <alignment horizontal="center"/>
    </xf>
    <xf numFmtId="186" fontId="7" fillId="0" borderId="0" xfId="58" applyNumberFormat="1" applyFont="1" applyFill="1" applyBorder="1" applyAlignment="1">
      <alignment horizontal="center"/>
    </xf>
    <xf numFmtId="181" fontId="7" fillId="0" borderId="0" xfId="58" applyNumberFormat="1" applyFont="1" applyFill="1" applyBorder="1" applyAlignment="1">
      <alignment horizontal="center"/>
    </xf>
    <xf numFmtId="182" fontId="7" fillId="0" borderId="0" xfId="58" applyNumberFormat="1" applyFont="1" applyFill="1" applyBorder="1" applyAlignment="1">
      <alignment horizontal="center"/>
    </xf>
    <xf numFmtId="186" fontId="16" fillId="0" borderId="0" xfId="58" applyNumberFormat="1" applyFont="1" applyFill="1" applyBorder="1" applyAlignment="1">
      <alignment horizontal="center" vertical="center"/>
    </xf>
    <xf numFmtId="182" fontId="7" fillId="0" borderId="0" xfId="58" applyNumberFormat="1" applyFont="1" applyFill="1" applyBorder="1" applyAlignment="1">
      <alignment/>
    </xf>
    <xf numFmtId="186" fontId="7" fillId="0" borderId="0" xfId="58" applyNumberFormat="1" applyFont="1" applyFill="1" applyBorder="1" applyAlignment="1">
      <alignment/>
    </xf>
    <xf numFmtId="187" fontId="16" fillId="0" borderId="0" xfId="58" applyNumberFormat="1" applyFont="1" applyFill="1" applyBorder="1" applyAlignment="1">
      <alignment/>
    </xf>
    <xf numFmtId="0" fontId="53" fillId="0" borderId="0" xfId="0" applyFont="1" applyFill="1" applyBorder="1" applyAlignment="1">
      <alignment horizontal="center" vertical="center"/>
    </xf>
    <xf numFmtId="185"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81" fontId="28" fillId="0" borderId="0" xfId="0" applyNumberFormat="1" applyFont="1" applyFill="1" applyBorder="1" applyAlignment="1">
      <alignment horizontal="center" vertical="center"/>
    </xf>
    <xf numFmtId="182" fontId="28" fillId="0" borderId="0" xfId="0" applyNumberFormat="1" applyFont="1" applyFill="1" applyBorder="1" applyAlignment="1">
      <alignment horizontal="center" vertical="center"/>
    </xf>
    <xf numFmtId="0" fontId="26" fillId="0" borderId="10" xfId="58" applyNumberFormat="1" applyFont="1" applyFill="1" applyBorder="1" applyAlignment="1">
      <alignment horizontal="center" vertical="center" wrapText="1"/>
    </xf>
    <xf numFmtId="185" fontId="26" fillId="0" borderId="10" xfId="58" applyNumberFormat="1" applyFont="1" applyFill="1" applyBorder="1" applyAlignment="1">
      <alignment horizontal="center" vertical="center" wrapText="1"/>
    </xf>
    <xf numFmtId="181" fontId="26" fillId="0" borderId="10" xfId="58" applyNumberFormat="1" applyFont="1" applyFill="1" applyBorder="1" applyAlignment="1">
      <alignment horizontal="center" vertical="center" wrapText="1"/>
    </xf>
    <xf numFmtId="182" fontId="26" fillId="0" borderId="10" xfId="58" applyNumberFormat="1" applyFont="1" applyFill="1" applyBorder="1" applyAlignment="1">
      <alignment horizontal="center" vertical="center" wrapText="1"/>
    </xf>
    <xf numFmtId="186" fontId="26" fillId="0" borderId="10" xfId="58" applyNumberFormat="1" applyFont="1" applyFill="1" applyBorder="1" applyAlignment="1">
      <alignment horizontal="center" vertical="center" wrapText="1"/>
    </xf>
    <xf numFmtId="183" fontId="26" fillId="0" borderId="10" xfId="58" applyNumberFormat="1" applyFont="1" applyFill="1" applyBorder="1" applyAlignment="1">
      <alignment horizontal="center" vertical="center" wrapText="1"/>
    </xf>
    <xf numFmtId="0" fontId="16" fillId="0" borderId="10" xfId="58" applyNumberFormat="1" applyFont="1" applyFill="1" applyBorder="1" applyAlignment="1">
      <alignment horizontal="center" vertical="center" wrapText="1"/>
    </xf>
    <xf numFmtId="186" fontId="16" fillId="0" borderId="10" xfId="58" applyNumberFormat="1" applyFont="1" applyFill="1" applyBorder="1" applyAlignment="1">
      <alignment horizontal="center" vertical="center" wrapText="1"/>
    </xf>
    <xf numFmtId="182" fontId="16" fillId="0" borderId="10" xfId="58" applyNumberFormat="1" applyFont="1" applyFill="1" applyBorder="1" applyAlignment="1">
      <alignment horizontal="center" vertical="center" wrapText="1"/>
    </xf>
    <xf numFmtId="182" fontId="26" fillId="0" borderId="10" xfId="58" applyNumberFormat="1" applyFont="1" applyFill="1" applyBorder="1" applyAlignment="1">
      <alignment horizontal="center" vertical="center"/>
    </xf>
    <xf numFmtId="188" fontId="26" fillId="0" borderId="10" xfId="58" applyNumberFormat="1" applyFont="1" applyFill="1" applyBorder="1" applyAlignment="1">
      <alignment horizontal="center" vertical="center"/>
    </xf>
    <xf numFmtId="185" fontId="26" fillId="0" borderId="10" xfId="58"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183" fontId="16" fillId="0" borderId="10" xfId="71" applyNumberFormat="1" applyFont="1" applyFill="1" applyBorder="1" applyAlignment="1">
      <alignment horizontal="center" vertical="center" wrapText="1"/>
    </xf>
    <xf numFmtId="0" fontId="16" fillId="0" borderId="10" xfId="71" applyNumberFormat="1" applyFont="1" applyFill="1" applyBorder="1" applyAlignment="1">
      <alignment horizontal="center" vertical="center" wrapText="1"/>
    </xf>
    <xf numFmtId="188" fontId="16" fillId="0" borderId="10" xfId="58" applyNumberFormat="1" applyFont="1" applyFill="1" applyBorder="1" applyAlignment="1">
      <alignment horizontal="center" vertical="center"/>
    </xf>
    <xf numFmtId="185" fontId="16" fillId="0" borderId="10" xfId="58" applyNumberFormat="1" applyFont="1" applyFill="1" applyBorder="1" applyAlignment="1">
      <alignment horizontal="center" vertical="center"/>
    </xf>
    <xf numFmtId="182" fontId="122" fillId="0" borderId="10" xfId="0" applyNumberFormat="1" applyFont="1" applyFill="1" applyBorder="1" applyAlignment="1">
      <alignment horizontal="center" vertical="center"/>
    </xf>
    <xf numFmtId="182" fontId="16" fillId="0" borderId="10" xfId="58" applyNumberFormat="1" applyFont="1" applyFill="1" applyBorder="1" applyAlignment="1">
      <alignment horizontal="center" vertical="center"/>
    </xf>
    <xf numFmtId="0" fontId="54" fillId="0" borderId="10" xfId="0" applyFont="1" applyFill="1" applyBorder="1" applyAlignment="1">
      <alignment horizontal="center" vertical="center"/>
    </xf>
    <xf numFmtId="0" fontId="22" fillId="0" borderId="24" xfId="0" applyFont="1" applyFill="1" applyBorder="1" applyAlignment="1">
      <alignment vertical="center" wrapText="1"/>
    </xf>
    <xf numFmtId="188" fontId="26" fillId="0" borderId="10" xfId="58" applyNumberFormat="1" applyFont="1" applyFill="1" applyBorder="1" applyAlignment="1">
      <alignment horizontal="center" vertical="center" wrapText="1"/>
    </xf>
    <xf numFmtId="189" fontId="26" fillId="0" borderId="10" xfId="58" applyNumberFormat="1" applyFont="1" applyFill="1" applyBorder="1" applyAlignment="1">
      <alignment horizontal="center" vertical="center"/>
    </xf>
    <xf numFmtId="183" fontId="16" fillId="0" borderId="10" xfId="72" applyNumberFormat="1" applyFont="1" applyFill="1" applyBorder="1" applyAlignment="1">
      <alignment horizontal="center" vertical="center" wrapText="1"/>
      <protection/>
    </xf>
    <xf numFmtId="188" fontId="16" fillId="0" borderId="10" xfId="58" applyNumberFormat="1" applyFont="1" applyFill="1" applyBorder="1" applyAlignment="1">
      <alignment horizontal="center" vertical="center" wrapText="1"/>
    </xf>
    <xf numFmtId="189" fontId="16" fillId="0" borderId="10" xfId="58" applyNumberFormat="1" applyFont="1" applyFill="1" applyBorder="1" applyAlignment="1">
      <alignment horizontal="center" vertical="center"/>
    </xf>
    <xf numFmtId="0" fontId="16" fillId="0" borderId="10" xfId="72" applyFont="1" applyFill="1" applyBorder="1" applyAlignment="1">
      <alignment horizontal="center" vertical="center" wrapText="1"/>
      <protection/>
    </xf>
    <xf numFmtId="187" fontId="7" fillId="0" borderId="0" xfId="58" applyNumberFormat="1" applyFont="1" applyFill="1" applyBorder="1" applyAlignment="1">
      <alignment/>
    </xf>
    <xf numFmtId="0" fontId="55" fillId="0" borderId="0" xfId="0" applyFont="1" applyFill="1" applyBorder="1" applyAlignment="1">
      <alignment horizontal="center" vertical="center"/>
    </xf>
    <xf numFmtId="182" fontId="28" fillId="0" borderId="0" xfId="0" applyNumberFormat="1" applyFont="1" applyFill="1" applyBorder="1" applyAlignment="1">
      <alignment vertical="center"/>
    </xf>
    <xf numFmtId="0" fontId="28" fillId="0" borderId="0" xfId="0" applyFont="1" applyFill="1" applyBorder="1" applyAlignment="1">
      <alignment vertical="center"/>
    </xf>
    <xf numFmtId="190" fontId="26" fillId="0" borderId="10" xfId="58" applyNumberFormat="1" applyFont="1" applyFill="1" applyBorder="1" applyAlignment="1">
      <alignment horizontal="center" vertical="center"/>
    </xf>
    <xf numFmtId="187" fontId="26" fillId="0" borderId="10" xfId="58" applyNumberFormat="1" applyFont="1" applyFill="1" applyBorder="1" applyAlignment="1">
      <alignment horizontal="center" vertical="center"/>
    </xf>
    <xf numFmtId="182" fontId="26" fillId="0" borderId="10" xfId="58" applyNumberFormat="1" applyFont="1" applyFill="1" applyBorder="1" applyAlignment="1">
      <alignment horizontal="right" vertical="center"/>
    </xf>
    <xf numFmtId="0" fontId="26" fillId="0" borderId="10" xfId="71" applyNumberFormat="1" applyFont="1" applyFill="1" applyBorder="1" applyAlignment="1">
      <alignment horizontal="center" vertical="center" wrapText="1"/>
    </xf>
    <xf numFmtId="0" fontId="7" fillId="0" borderId="10" xfId="71" applyNumberFormat="1" applyFont="1" applyFill="1" applyBorder="1" applyAlignment="1">
      <alignment horizontal="center" vertical="center" wrapText="1"/>
    </xf>
    <xf numFmtId="182" fontId="16" fillId="0" borderId="10" xfId="27" applyNumberFormat="1" applyFont="1" applyFill="1" applyBorder="1" applyAlignment="1">
      <alignment horizontal="center" vertical="center"/>
      <protection/>
    </xf>
    <xf numFmtId="181" fontId="1" fillId="0" borderId="0" xfId="0" applyNumberFormat="1" applyFont="1" applyFill="1" applyBorder="1" applyAlignment="1">
      <alignment horizontal="right" vertical="center"/>
    </xf>
    <xf numFmtId="185" fontId="16" fillId="0" borderId="10" xfId="58" applyNumberFormat="1" applyFont="1" applyFill="1" applyBorder="1" applyAlignment="1">
      <alignment horizontal="center" vertical="center" wrapText="1"/>
    </xf>
    <xf numFmtId="181" fontId="16" fillId="34" borderId="10" xfId="58" applyNumberFormat="1" applyFont="1" applyFill="1" applyBorder="1" applyAlignment="1">
      <alignment horizontal="center" vertical="center" wrapText="1"/>
    </xf>
    <xf numFmtId="183" fontId="26" fillId="0" borderId="10" xfId="58" applyNumberFormat="1" applyFont="1" applyFill="1" applyBorder="1" applyAlignment="1">
      <alignment horizontal="center" vertical="center"/>
    </xf>
    <xf numFmtId="181" fontId="26" fillId="0" borderId="10" xfId="58" applyNumberFormat="1" applyFont="1" applyFill="1" applyBorder="1" applyAlignment="1">
      <alignment horizontal="center" vertical="center"/>
    </xf>
    <xf numFmtId="181" fontId="26" fillId="0" borderId="10" xfId="24" applyNumberFormat="1" applyFont="1" applyFill="1" applyBorder="1" applyAlignment="1">
      <alignment horizontal="center" vertical="center"/>
    </xf>
    <xf numFmtId="182" fontId="26" fillId="0" borderId="10" xfId="24" applyNumberFormat="1" applyFont="1" applyFill="1" applyBorder="1" applyAlignment="1">
      <alignment horizontal="center" vertical="center"/>
    </xf>
    <xf numFmtId="181" fontId="16" fillId="0" borderId="10" xfId="24" applyNumberFormat="1" applyFont="1" applyFill="1" applyBorder="1" applyAlignment="1">
      <alignment horizontal="center" vertical="center"/>
    </xf>
    <xf numFmtId="0" fontId="4" fillId="0" borderId="10" xfId="0" applyFont="1" applyFill="1" applyBorder="1" applyAlignment="1">
      <alignment horizontal="center" vertical="center"/>
    </xf>
    <xf numFmtId="181" fontId="26" fillId="0" borderId="15" xfId="58" applyNumberFormat="1" applyFont="1" applyFill="1" applyBorder="1" applyAlignment="1">
      <alignment horizontal="center" vertical="center" wrapText="1"/>
    </xf>
    <xf numFmtId="0" fontId="16" fillId="0" borderId="0" xfId="0" applyFont="1" applyFill="1" applyBorder="1" applyAlignment="1">
      <alignment horizontal="right" vertical="center"/>
    </xf>
    <xf numFmtId="185" fontId="16" fillId="0" borderId="10" xfId="24" applyNumberFormat="1" applyFont="1" applyFill="1" applyBorder="1" applyAlignment="1">
      <alignment horizontal="center" vertical="center"/>
    </xf>
    <xf numFmtId="181" fontId="16" fillId="0" borderId="31" xfId="24" applyNumberFormat="1" applyFont="1" applyFill="1" applyBorder="1" applyAlignment="1">
      <alignment horizontal="center" vertical="center"/>
    </xf>
    <xf numFmtId="182" fontId="122" fillId="0" borderId="10" xfId="73" applyNumberFormat="1" applyFont="1" applyFill="1" applyBorder="1" applyAlignment="1" applyProtection="1">
      <alignment horizontal="center" vertical="center"/>
      <protection/>
    </xf>
    <xf numFmtId="0" fontId="16" fillId="0" borderId="10" xfId="58" applyNumberFormat="1" applyFont="1" applyFill="1" applyBorder="1" applyAlignment="1">
      <alignment vertical="center" wrapText="1"/>
    </xf>
    <xf numFmtId="0" fontId="16" fillId="0" borderId="10" xfId="0" applyFont="1" applyFill="1" applyBorder="1" applyAlignment="1">
      <alignment horizontal="right" vertical="center"/>
    </xf>
    <xf numFmtId="181" fontId="16" fillId="0" borderId="10" xfId="58" applyNumberFormat="1" applyFont="1" applyFill="1" applyBorder="1" applyAlignment="1">
      <alignment horizontal="center" vertical="center" wrapText="1"/>
    </xf>
    <xf numFmtId="182" fontId="8" fillId="0" borderId="10" xfId="71" applyNumberFormat="1" applyFont="1" applyFill="1" applyBorder="1" applyAlignment="1">
      <alignment horizontal="center" vertical="center" wrapText="1"/>
    </xf>
    <xf numFmtId="0" fontId="26" fillId="0" borderId="10" xfId="58" applyNumberFormat="1" applyFont="1" applyFill="1" applyBorder="1" applyAlignment="1">
      <alignment horizontal="center" vertical="center"/>
    </xf>
    <xf numFmtId="182" fontId="16" fillId="0" borderId="10" xfId="0" applyNumberFormat="1" applyFont="1" applyFill="1" applyBorder="1" applyAlignment="1">
      <alignment horizontal="center" vertical="center"/>
    </xf>
    <xf numFmtId="0" fontId="26" fillId="0" borderId="10" xfId="58" applyNumberFormat="1" applyFont="1" applyFill="1" applyBorder="1" applyAlignment="1">
      <alignment vertical="center"/>
    </xf>
    <xf numFmtId="0" fontId="16" fillId="0" borderId="10" xfId="58" applyNumberFormat="1" applyFont="1" applyFill="1" applyBorder="1" applyAlignment="1">
      <alignment vertical="center"/>
    </xf>
    <xf numFmtId="0" fontId="7" fillId="0" borderId="10" xfId="58" applyNumberFormat="1" applyFont="1" applyFill="1" applyBorder="1" applyAlignment="1">
      <alignment/>
    </xf>
    <xf numFmtId="182" fontId="1" fillId="0" borderId="10" xfId="58" applyNumberFormat="1" applyFont="1" applyFill="1" applyBorder="1" applyAlignment="1">
      <alignment horizontal="center" vertical="center" wrapText="1"/>
    </xf>
    <xf numFmtId="0" fontId="7" fillId="0" borderId="0" xfId="58" applyNumberFormat="1" applyFont="1" applyFill="1" applyBorder="1" applyAlignment="1">
      <alignment horizontal="center"/>
    </xf>
    <xf numFmtId="183" fontId="16" fillId="0" borderId="10" xfId="72" applyNumberFormat="1" applyFont="1" applyFill="1" applyBorder="1" applyAlignment="1">
      <alignment horizontal="center" vertical="center"/>
      <protection/>
    </xf>
    <xf numFmtId="0" fontId="20" fillId="0" borderId="0" xfId="0" applyFont="1" applyFill="1" applyBorder="1" applyAlignment="1">
      <alignment horizontal="left" vertical="center"/>
    </xf>
    <xf numFmtId="186" fontId="16" fillId="0" borderId="0" xfId="58" applyNumberFormat="1" applyFont="1" applyFill="1" applyBorder="1" applyAlignment="1">
      <alignment horizontal="center"/>
    </xf>
    <xf numFmtId="182" fontId="16" fillId="0" borderId="0" xfId="58" applyNumberFormat="1" applyFont="1" applyFill="1" applyBorder="1" applyAlignment="1">
      <alignment horizontal="center"/>
    </xf>
    <xf numFmtId="182" fontId="16" fillId="0" borderId="0" xfId="58" applyNumberFormat="1" applyFont="1" applyFill="1" applyBorder="1" applyAlignment="1">
      <alignment/>
    </xf>
    <xf numFmtId="186" fontId="16" fillId="0" borderId="0" xfId="58" applyNumberFormat="1" applyFont="1" applyFill="1" applyBorder="1" applyAlignment="1">
      <alignment/>
    </xf>
    <xf numFmtId="185" fontId="16" fillId="0" borderId="0" xfId="58" applyNumberFormat="1" applyFont="1" applyFill="1" applyBorder="1" applyAlignment="1">
      <alignment horizontal="center"/>
    </xf>
    <xf numFmtId="181" fontId="16" fillId="0" borderId="0" xfId="58" applyNumberFormat="1" applyFont="1" applyFill="1" applyBorder="1" applyAlignment="1">
      <alignment horizontal="center"/>
    </xf>
    <xf numFmtId="0" fontId="26" fillId="0" borderId="0" xfId="0" applyFont="1" applyFill="1" applyBorder="1" applyAlignment="1">
      <alignment vertical="center"/>
    </xf>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16" fillId="0" borderId="0" xfId="0" applyNumberFormat="1" applyFont="1" applyFill="1" applyBorder="1" applyAlignment="1">
      <alignment horizontal="center" vertical="center" wrapText="1"/>
    </xf>
    <xf numFmtId="43" fontId="26" fillId="0" borderId="0" xfId="0" applyNumberFormat="1" applyFont="1" applyFill="1" applyBorder="1" applyAlignment="1">
      <alignment horizontal="center" vertical="center"/>
    </xf>
    <xf numFmtId="43" fontId="16" fillId="0" borderId="0" xfId="0" applyNumberFormat="1" applyFont="1" applyFill="1" applyBorder="1" applyAlignment="1">
      <alignment horizontal="center" vertical="center"/>
    </xf>
    <xf numFmtId="43"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43" fontId="26" fillId="0" borderId="10" xfId="0" applyNumberFormat="1" applyFont="1" applyFill="1" applyBorder="1" applyAlignment="1">
      <alignment horizontal="center" vertical="center" wrapText="1"/>
    </xf>
    <xf numFmtId="43" fontId="42" fillId="0" borderId="10" xfId="24" applyNumberFormat="1" applyFont="1" applyFill="1" applyBorder="1" applyAlignment="1">
      <alignment horizontal="right" vertical="center"/>
    </xf>
    <xf numFmtId="43" fontId="42" fillId="0" borderId="10" xfId="0" applyNumberFormat="1" applyFont="1" applyFill="1" applyBorder="1" applyAlignment="1">
      <alignment horizontal="right" vertical="center" wrapText="1"/>
    </xf>
    <xf numFmtId="43" fontId="43" fillId="0" borderId="10" xfId="24" applyNumberFormat="1" applyFont="1" applyFill="1" applyBorder="1" applyAlignment="1">
      <alignment horizontal="right" vertical="center"/>
    </xf>
    <xf numFmtId="0" fontId="20" fillId="0" borderId="10" xfId="0" applyNumberFormat="1" applyFont="1" applyFill="1" applyBorder="1" applyAlignment="1">
      <alignment horizontal="center" vertical="center" wrapText="1"/>
    </xf>
    <xf numFmtId="43" fontId="42" fillId="0" borderId="10" xfId="0" applyNumberFormat="1" applyFont="1" applyFill="1" applyBorder="1" applyAlignment="1">
      <alignment horizontal="right" vertical="center"/>
    </xf>
    <xf numFmtId="43" fontId="43" fillId="0" borderId="10" xfId="0" applyNumberFormat="1" applyFont="1" applyFill="1" applyBorder="1" applyAlignment="1">
      <alignment horizontal="right" vertical="center"/>
    </xf>
    <xf numFmtId="43" fontId="16" fillId="0" borderId="0" xfId="0" applyNumberFormat="1" applyFont="1" applyFill="1" applyBorder="1" applyAlignment="1">
      <alignment horizontal="center" vertical="center"/>
    </xf>
    <xf numFmtId="43" fontId="2" fillId="0" borderId="0" xfId="0" applyNumberFormat="1" applyFont="1" applyFill="1" applyBorder="1" applyAlignment="1">
      <alignment vertical="center" wrapText="1"/>
    </xf>
    <xf numFmtId="43" fontId="26" fillId="0" borderId="10" xfId="0" applyNumberFormat="1" applyFont="1" applyFill="1" applyBorder="1" applyAlignment="1" applyProtection="1">
      <alignment horizontal="center" vertical="center" wrapText="1"/>
      <protection locked="0"/>
    </xf>
    <xf numFmtId="43" fontId="43" fillId="34" borderId="10" xfId="24" applyNumberFormat="1" applyFont="1" applyFill="1" applyBorder="1" applyAlignment="1">
      <alignment horizontal="right" vertical="center"/>
    </xf>
    <xf numFmtId="43" fontId="123" fillId="0" borderId="10" xfId="0" applyNumberFormat="1" applyFont="1" applyFill="1" applyBorder="1" applyAlignment="1">
      <alignment horizontal="right" vertical="center"/>
    </xf>
    <xf numFmtId="43"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xf>
    <xf numFmtId="43" fontId="2" fillId="0" borderId="0" xfId="0" applyNumberFormat="1" applyFont="1" applyFill="1" applyBorder="1" applyAlignment="1">
      <alignment horizontal="right" vertical="center"/>
    </xf>
    <xf numFmtId="0" fontId="43" fillId="0" borderId="10" xfId="0" applyNumberFormat="1" applyFont="1" applyFill="1" applyBorder="1" applyAlignment="1">
      <alignment horizontal="right" vertical="center"/>
    </xf>
    <xf numFmtId="0" fontId="16" fillId="0" borderId="10" xfId="0" applyNumberFormat="1" applyFont="1" applyFill="1" applyBorder="1" applyAlignment="1">
      <alignment horizontal="center" vertical="center"/>
    </xf>
    <xf numFmtId="43" fontId="43" fillId="0" borderId="10" xfId="24" applyNumberFormat="1" applyFont="1" applyFill="1" applyBorder="1" applyAlignment="1">
      <alignment horizontal="right" vertical="center" wrapText="1"/>
    </xf>
    <xf numFmtId="43" fontId="43" fillId="0" borderId="10" xfId="0" applyNumberFormat="1" applyFont="1" applyFill="1" applyBorder="1" applyAlignment="1">
      <alignment horizontal="right" vertical="center" wrapText="1"/>
    </xf>
    <xf numFmtId="0" fontId="16" fillId="0" borderId="0" xfId="58" applyNumberFormat="1" applyFont="1" applyBorder="1" applyAlignment="1">
      <alignment/>
    </xf>
    <xf numFmtId="0" fontId="110" fillId="0" borderId="0" xfId="0" applyFont="1" applyFill="1" applyBorder="1" applyAlignment="1">
      <alignment/>
    </xf>
    <xf numFmtId="0" fontId="110" fillId="0" borderId="0" xfId="0" applyNumberFormat="1" applyFont="1" applyFill="1" applyBorder="1" applyAlignment="1">
      <alignment/>
    </xf>
    <xf numFmtId="191" fontId="110" fillId="0" borderId="0" xfId="0" applyNumberFormat="1" applyFont="1" applyFill="1" applyBorder="1" applyAlignment="1">
      <alignment/>
    </xf>
    <xf numFmtId="181" fontId="110" fillId="0" borderId="0" xfId="0" applyNumberFormat="1" applyFont="1" applyFill="1" applyBorder="1" applyAlignment="1">
      <alignment/>
    </xf>
    <xf numFmtId="0" fontId="110" fillId="0" borderId="0" xfId="0" applyFont="1" applyFill="1" applyBorder="1" applyAlignment="1">
      <alignment vertical="center"/>
    </xf>
    <xf numFmtId="0" fontId="2" fillId="0" borderId="0" xfId="58" applyNumberFormat="1" applyFont="1" applyBorder="1" applyAlignment="1">
      <alignment horizontal="left" vertical="center"/>
    </xf>
    <xf numFmtId="0" fontId="1" fillId="0" borderId="0" xfId="58" applyNumberFormat="1" applyFont="1" applyBorder="1" applyAlignment="1">
      <alignment horizontal="center"/>
    </xf>
    <xf numFmtId="191" fontId="7" fillId="0" borderId="0" xfId="58" applyNumberFormat="1" applyFont="1" applyBorder="1" applyAlignment="1">
      <alignment horizontal="center"/>
    </xf>
    <xf numFmtId="187" fontId="7" fillId="0" borderId="0" xfId="58" applyNumberFormat="1" applyFont="1" applyBorder="1" applyAlignment="1">
      <alignment horizont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16" fillId="0" borderId="0" xfId="58" applyNumberFormat="1" applyFont="1" applyBorder="1" applyAlignment="1">
      <alignment horizontal="center"/>
    </xf>
    <xf numFmtId="191" fontId="16" fillId="0" borderId="0" xfId="58" applyNumberFormat="1" applyFont="1" applyBorder="1" applyAlignment="1">
      <alignment horizontal="center"/>
    </xf>
    <xf numFmtId="0" fontId="16" fillId="0" borderId="0" xfId="58" applyNumberFormat="1" applyFont="1" applyFill="1" applyBorder="1" applyAlignment="1">
      <alignment horizontal="center"/>
    </xf>
    <xf numFmtId="187" fontId="16" fillId="0" borderId="0" xfId="58" applyNumberFormat="1" applyFont="1" applyBorder="1" applyAlignment="1">
      <alignment horizontal="center"/>
    </xf>
    <xf numFmtId="0" fontId="18" fillId="0" borderId="0" xfId="58" applyNumberFormat="1" applyFont="1" applyBorder="1" applyAlignment="1">
      <alignment horizontal="right" vertical="center"/>
    </xf>
    <xf numFmtId="191" fontId="17" fillId="0" borderId="10" xfId="0" applyNumberFormat="1" applyFont="1" applyFill="1" applyBorder="1" applyAlignment="1">
      <alignment horizontal="center" vertical="center" wrapText="1"/>
    </xf>
    <xf numFmtId="192" fontId="17" fillId="0" borderId="10" xfId="0" applyNumberFormat="1" applyFont="1" applyFill="1" applyBorder="1" applyAlignment="1">
      <alignment horizontal="center" vertical="center" wrapText="1"/>
    </xf>
    <xf numFmtId="192"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91" fontId="18" fillId="0" borderId="10" xfId="0" applyNumberFormat="1" applyFont="1" applyFill="1" applyBorder="1" applyAlignment="1">
      <alignment horizontal="center" vertical="center" wrapText="1"/>
    </xf>
    <xf numFmtId="181" fontId="7" fillId="0" borderId="0" xfId="58" applyNumberFormat="1" applyFont="1" applyBorder="1" applyAlignment="1">
      <alignment horizontal="center"/>
    </xf>
    <xf numFmtId="0" fontId="7" fillId="0" borderId="0" xfId="58" applyNumberFormat="1" applyFont="1" applyBorder="1" applyAlignment="1">
      <alignment/>
    </xf>
    <xf numFmtId="181" fontId="11" fillId="0" borderId="0" xfId="0" applyNumberFormat="1" applyFont="1" applyFill="1" applyBorder="1" applyAlignment="1">
      <alignment horizontal="center" vertical="center"/>
    </xf>
    <xf numFmtId="181" fontId="18" fillId="0" borderId="0" xfId="58" applyNumberFormat="1" applyFont="1" applyBorder="1" applyAlignment="1">
      <alignment horizontal="right" vertical="center"/>
    </xf>
    <xf numFmtId="181" fontId="17" fillId="0" borderId="10" xfId="0" applyNumberFormat="1" applyFont="1" applyFill="1" applyBorder="1" applyAlignment="1">
      <alignment horizontal="center" vertical="center" wrapText="1"/>
    </xf>
    <xf numFmtId="0" fontId="17" fillId="0" borderId="10" xfId="58" applyNumberFormat="1" applyFont="1" applyBorder="1" applyAlignment="1">
      <alignment horizontal="center" vertical="center" wrapText="1"/>
    </xf>
    <xf numFmtId="0" fontId="18" fillId="0" borderId="10" xfId="58" applyFont="1" applyBorder="1" applyAlignment="1">
      <alignment horizontal="center" vertical="center" wrapText="1"/>
    </xf>
    <xf numFmtId="0" fontId="48" fillId="0" borderId="0" xfId="0" applyFont="1" applyFill="1" applyBorder="1" applyAlignment="1">
      <alignment vertical="center"/>
    </xf>
    <xf numFmtId="0" fontId="17" fillId="0" borderId="10" xfId="58" applyNumberFormat="1" applyFont="1" applyBorder="1" applyAlignment="1">
      <alignment/>
    </xf>
    <xf numFmtId="0" fontId="18" fillId="0" borderId="10" xfId="58" applyNumberFormat="1" applyFont="1" applyBorder="1" applyAlignment="1">
      <alignment vertical="center" wrapText="1"/>
    </xf>
    <xf numFmtId="181" fontId="18" fillId="0" borderId="10" xfId="0" applyNumberFormat="1" applyFont="1" applyFill="1" applyBorder="1" applyAlignment="1">
      <alignment horizontal="center" vertical="center" wrapText="1"/>
    </xf>
    <xf numFmtId="0" fontId="23" fillId="0" borderId="0" xfId="0" applyFont="1" applyFill="1" applyBorder="1" applyAlignment="1">
      <alignment/>
    </xf>
    <xf numFmtId="0" fontId="23" fillId="0" borderId="10" xfId="0" applyFont="1" applyFill="1" applyBorder="1" applyAlignment="1">
      <alignment vertical="center"/>
    </xf>
    <xf numFmtId="0" fontId="18" fillId="0" borderId="0" xfId="0" applyFont="1" applyFill="1" applyBorder="1" applyAlignment="1">
      <alignment horizontal="left" vertical="center" wrapText="1"/>
    </xf>
    <xf numFmtId="0" fontId="16" fillId="0" borderId="0" xfId="0" applyFont="1" applyFill="1" applyBorder="1" applyAlignment="1">
      <alignment vertical="center"/>
    </xf>
    <xf numFmtId="0" fontId="16" fillId="0" borderId="0"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26"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10" fontId="26" fillId="0" borderId="10" xfId="29" applyNumberFormat="1" applyFont="1" applyFill="1" applyBorder="1" applyAlignment="1">
      <alignment horizontal="center" vertical="center" wrapText="1"/>
    </xf>
    <xf numFmtId="0" fontId="18" fillId="0" borderId="10" xfId="70" applyNumberFormat="1" applyFont="1" applyFill="1" applyBorder="1" applyAlignment="1">
      <alignment horizontal="center" vertical="center"/>
    </xf>
    <xf numFmtId="180" fontId="18" fillId="0" borderId="10" xfId="0" applyNumberFormat="1" applyFont="1" applyFill="1" applyBorder="1" applyAlignment="1">
      <alignment horizontal="right" vertical="center"/>
    </xf>
    <xf numFmtId="10" fontId="18" fillId="0" borderId="10" xfId="29" applyNumberFormat="1" applyFont="1" applyFill="1" applyBorder="1" applyAlignment="1">
      <alignment horizontal="center" vertical="center"/>
    </xf>
    <xf numFmtId="0" fontId="17" fillId="0" borderId="10" xfId="7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10" fontId="17" fillId="0" borderId="10" xfId="29" applyNumberFormat="1" applyFont="1" applyFill="1" applyBorder="1" applyAlignment="1">
      <alignment horizontal="center" vertical="center"/>
    </xf>
    <xf numFmtId="0" fontId="30"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58" fillId="0" borderId="0" xfId="70" applyFont="1" applyFill="1" applyAlignment="1" applyProtection="1">
      <alignment horizontal="center" vertical="center" wrapText="1"/>
      <protection/>
    </xf>
    <xf numFmtId="0" fontId="59" fillId="0" borderId="0" xfId="70" applyFont="1" applyFill="1" applyBorder="1" applyAlignment="1" applyProtection="1">
      <alignment horizontal="center" vertical="center" wrapText="1"/>
      <protection/>
    </xf>
    <xf numFmtId="0" fontId="60" fillId="0" borderId="0" xfId="70" applyFont="1" applyFill="1" applyBorder="1" applyAlignment="1" applyProtection="1">
      <alignment horizontal="right" vertical="center" wrapText="1"/>
      <protection/>
    </xf>
    <xf numFmtId="0" fontId="40" fillId="0" borderId="10" xfId="70" applyFont="1" applyFill="1" applyBorder="1" applyAlignment="1" applyProtection="1">
      <alignment horizontal="center" vertical="center" wrapText="1"/>
      <protection/>
    </xf>
    <xf numFmtId="0" fontId="40" fillId="0" borderId="24" xfId="70" applyFont="1" applyFill="1" applyBorder="1" applyAlignment="1" applyProtection="1">
      <alignment horizontal="center" vertical="center" wrapText="1"/>
      <protection/>
    </xf>
    <xf numFmtId="0" fontId="41" fillId="0" borderId="15" xfId="70" applyFont="1" applyFill="1" applyBorder="1" applyAlignment="1" applyProtection="1">
      <alignment horizontal="center" vertical="center" wrapText="1"/>
      <protection/>
    </xf>
    <xf numFmtId="0" fontId="41" fillId="0" borderId="31" xfId="70" applyFont="1" applyFill="1" applyBorder="1" applyAlignment="1" applyProtection="1">
      <alignment horizontal="center" vertical="center" wrapText="1"/>
      <protection/>
    </xf>
    <xf numFmtId="0" fontId="40" fillId="0" borderId="15" xfId="70" applyFont="1" applyFill="1" applyBorder="1" applyAlignment="1" applyProtection="1">
      <alignment horizontal="center" vertical="center" wrapText="1"/>
      <protection/>
    </xf>
    <xf numFmtId="0" fontId="22" fillId="0" borderId="15" xfId="0" applyFont="1" applyFill="1" applyBorder="1" applyAlignment="1">
      <alignment horizontal="center" vertical="center"/>
    </xf>
    <xf numFmtId="3" fontId="40" fillId="0" borderId="10" xfId="70" applyNumberFormat="1" applyFont="1" applyFill="1" applyBorder="1" applyAlignment="1" applyProtection="1">
      <alignment horizontal="center" vertical="center" wrapText="1"/>
      <protection/>
    </xf>
    <xf numFmtId="0" fontId="41" fillId="0" borderId="10" xfId="70" applyFont="1" applyFill="1" applyBorder="1" applyAlignment="1" applyProtection="1">
      <alignment horizontal="center" vertical="center" wrapText="1"/>
      <protection/>
    </xf>
    <xf numFmtId="3" fontId="41" fillId="0" borderId="10" xfId="70"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xf>
    <xf numFmtId="0" fontId="23" fillId="0" borderId="0" xfId="0" applyNumberFormat="1" applyFont="1" applyFill="1" applyBorder="1" applyAlignment="1">
      <alignment horizontal="left" vertical="center" wrapText="1"/>
    </xf>
    <xf numFmtId="0" fontId="25"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48"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31" fillId="0" borderId="0" xfId="0" applyNumberFormat="1"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NumberFormat="1" applyFont="1" applyFill="1" applyBorder="1" applyAlignment="1">
      <alignment vertical="center"/>
    </xf>
    <xf numFmtId="0" fontId="61" fillId="0" borderId="0" xfId="0" applyNumberFormat="1" applyFont="1" applyFill="1" applyBorder="1" applyAlignment="1">
      <alignment horizontal="center" vertical="center"/>
    </xf>
    <xf numFmtId="0" fontId="61" fillId="0" borderId="0" xfId="0" applyFont="1" applyFill="1" applyBorder="1" applyAlignment="1">
      <alignment vertical="center"/>
    </xf>
    <xf numFmtId="0" fontId="1" fillId="0" borderId="0" xfId="0" applyFont="1" applyFill="1" applyBorder="1" applyAlignment="1">
      <alignment horizontal="right" vertical="center"/>
    </xf>
    <xf numFmtId="0" fontId="26" fillId="0" borderId="1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41" fillId="0" borderId="10" xfId="0" applyNumberFormat="1" applyFont="1" applyFill="1" applyBorder="1" applyAlignment="1">
      <alignment horizontal="center" vertical="center"/>
    </xf>
    <xf numFmtId="0" fontId="26" fillId="0" borderId="24" xfId="0" applyFont="1" applyFill="1" applyBorder="1" applyAlignment="1">
      <alignment horizontal="left" vertical="center"/>
    </xf>
    <xf numFmtId="0" fontId="26" fillId="0" borderId="27" xfId="0" applyFont="1" applyFill="1" applyBorder="1" applyAlignment="1">
      <alignment horizontal="left" vertical="center"/>
    </xf>
    <xf numFmtId="0" fontId="16" fillId="0" borderId="0" xfId="0" applyNumberFormat="1" applyFont="1" applyFill="1" applyBorder="1" applyAlignment="1">
      <alignment horizontal="left" vertical="center" wrapText="1"/>
    </xf>
    <xf numFmtId="0" fontId="18" fillId="0" borderId="0" xfId="0" applyFont="1" applyFill="1" applyBorder="1" applyAlignment="1">
      <alignment vertical="center"/>
    </xf>
    <xf numFmtId="41" fontId="18" fillId="0" borderId="0" xfId="0" applyNumberFormat="1" applyFont="1" applyFill="1" applyBorder="1" applyAlignment="1">
      <alignment vertical="center"/>
    </xf>
    <xf numFmtId="41" fontId="18" fillId="0" borderId="0" xfId="0" applyNumberFormat="1" applyFont="1" applyFill="1" applyBorder="1" applyAlignment="1">
      <alignment horizontal="right" vertical="center"/>
    </xf>
    <xf numFmtId="41" fontId="17" fillId="0" borderId="10" xfId="0" applyNumberFormat="1" applyFont="1" applyFill="1" applyBorder="1" applyAlignment="1">
      <alignment horizontal="center" vertical="center" wrapText="1"/>
    </xf>
    <xf numFmtId="43" fontId="17" fillId="0" borderId="10" xfId="24" applyNumberFormat="1" applyFont="1" applyFill="1" applyBorder="1" applyAlignment="1">
      <alignment vertical="center"/>
    </xf>
    <xf numFmtId="43" fontId="18" fillId="0" borderId="10" xfId="24" applyNumberFormat="1"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xf>
    <xf numFmtId="0" fontId="5" fillId="0" borderId="0" xfId="0" applyFont="1" applyFill="1" applyBorder="1" applyAlignment="1">
      <alignment horizontal="center" vertical="center"/>
    </xf>
    <xf numFmtId="0" fontId="18" fillId="0" borderId="0" xfId="0" applyFont="1" applyFill="1" applyBorder="1" applyAlignment="1">
      <alignment/>
    </xf>
    <xf numFmtId="0" fontId="18" fillId="0" borderId="0" xfId="0" applyNumberFormat="1" applyFont="1" applyFill="1" applyBorder="1" applyAlignment="1">
      <alignment/>
    </xf>
    <xf numFmtId="185" fontId="18" fillId="0" borderId="0" xfId="0" applyNumberFormat="1" applyFont="1" applyFill="1" applyBorder="1" applyAlignment="1">
      <alignment/>
    </xf>
    <xf numFmtId="185" fontId="18" fillId="0" borderId="0" xfId="0" applyNumberFormat="1" applyFont="1" applyFill="1" applyBorder="1" applyAlignment="1">
      <alignment vertical="center"/>
    </xf>
    <xf numFmtId="0" fontId="16" fillId="0" borderId="0" xfId="0" applyFont="1" applyFill="1" applyBorder="1" applyAlignment="1">
      <alignment/>
    </xf>
    <xf numFmtId="0" fontId="48" fillId="0" borderId="0" xfId="0" applyFont="1" applyFill="1" applyBorder="1" applyAlignment="1">
      <alignment horizontal="center" vertical="center"/>
    </xf>
    <xf numFmtId="0" fontId="5" fillId="0" borderId="17" xfId="0" applyFont="1" applyFill="1" applyBorder="1" applyAlignment="1">
      <alignment horizontal="center" vertical="center" wrapText="1"/>
    </xf>
    <xf numFmtId="43" fontId="8" fillId="0" borderId="10" xfId="24" applyNumberFormat="1" applyFont="1" applyFill="1" applyBorder="1" applyAlignment="1">
      <alignment horizontal="center" vertical="center" wrapText="1"/>
    </xf>
    <xf numFmtId="0" fontId="7" fillId="0" borderId="10" xfId="17" applyFont="1" applyFill="1" applyBorder="1" applyAlignment="1">
      <alignment horizontal="center" vertical="center" wrapText="1"/>
      <protection/>
    </xf>
    <xf numFmtId="43" fontId="7" fillId="0" borderId="10" xfId="24"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43" fontId="7" fillId="0" borderId="10" xfId="24" applyNumberFormat="1" applyFont="1" applyFill="1" applyBorder="1" applyAlignment="1">
      <alignment vertical="center" wrapText="1"/>
    </xf>
    <xf numFmtId="0" fontId="1" fillId="0" borderId="10" xfId="17" applyFont="1" applyFill="1" applyBorder="1" applyAlignment="1">
      <alignment horizontal="center" vertical="center" wrapText="1"/>
      <protection/>
    </xf>
    <xf numFmtId="192"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7" fillId="0" borderId="24" xfId="17" applyFont="1" applyFill="1" applyBorder="1" applyAlignment="1">
      <alignment horizontal="center" vertical="center" wrapText="1"/>
      <protection/>
    </xf>
    <xf numFmtId="0" fontId="7" fillId="0" borderId="0" xfId="0" applyFont="1" applyFill="1" applyBorder="1" applyAlignment="1">
      <alignment horizontal="left" vertical="center" wrapText="1"/>
    </xf>
    <xf numFmtId="0" fontId="48" fillId="0" borderId="0" xfId="0" applyNumberFormat="1" applyFont="1" applyFill="1" applyBorder="1" applyAlignment="1">
      <alignment vertical="center"/>
    </xf>
    <xf numFmtId="0" fontId="8" fillId="0" borderId="10" xfId="24"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7" fillId="0" borderId="10" xfId="24" applyNumberFormat="1" applyFont="1" applyFill="1" applyBorder="1" applyAlignment="1" applyProtection="1">
      <alignment horizontal="center" vertical="center" wrapText="1"/>
      <protection/>
    </xf>
    <xf numFmtId="0" fontId="7" fillId="0" borderId="10" xfId="24"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82" fontId="7" fillId="0" borderId="10" xfId="0" applyNumberFormat="1" applyFont="1" applyFill="1" applyBorder="1" applyAlignment="1">
      <alignment horizontal="center" vertical="center" wrapText="1"/>
    </xf>
    <xf numFmtId="0" fontId="7" fillId="0" borderId="37" xfId="17" applyFont="1" applyFill="1" applyBorder="1" applyAlignment="1">
      <alignment horizontal="center" vertical="center" wrapText="1"/>
      <protection/>
    </xf>
    <xf numFmtId="0" fontId="7" fillId="0" borderId="27" xfId="24"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left" vertical="center" wrapText="1"/>
    </xf>
    <xf numFmtId="185" fontId="48" fillId="0" borderId="0" xfId="0" applyNumberFormat="1" applyFont="1" applyFill="1" applyBorder="1" applyAlignment="1">
      <alignment vertical="center"/>
    </xf>
    <xf numFmtId="185" fontId="48" fillId="0" borderId="0" xfId="0" applyNumberFormat="1" applyFont="1" applyFill="1" applyBorder="1" applyAlignment="1">
      <alignment horizontal="center" vertical="center"/>
    </xf>
    <xf numFmtId="185" fontId="7" fillId="0" borderId="0" xfId="0" applyNumberFormat="1" applyFont="1" applyFill="1" applyBorder="1" applyAlignment="1">
      <alignment horizontal="right" vertical="center"/>
    </xf>
    <xf numFmtId="185" fontId="5" fillId="0" borderId="10" xfId="0" applyNumberFormat="1" applyFont="1" applyFill="1" applyBorder="1" applyAlignment="1">
      <alignment horizontal="center" vertical="center" wrapText="1"/>
    </xf>
    <xf numFmtId="185" fontId="5" fillId="0" borderId="33" xfId="0" applyNumberFormat="1" applyFont="1" applyFill="1" applyBorder="1" applyAlignment="1">
      <alignment horizontal="center" vertical="center" wrapText="1"/>
    </xf>
    <xf numFmtId="185" fontId="5" fillId="0" borderId="36" xfId="0" applyNumberFormat="1" applyFont="1" applyFill="1" applyBorder="1" applyAlignment="1">
      <alignment horizontal="center" vertical="center" wrapText="1"/>
    </xf>
    <xf numFmtId="185" fontId="7" fillId="0" borderId="0" xfId="0" applyNumberFormat="1" applyFont="1" applyFill="1" applyBorder="1" applyAlignment="1">
      <alignment horizontal="left" vertical="center" wrapText="1"/>
    </xf>
    <xf numFmtId="0" fontId="23" fillId="0" borderId="0" xfId="0" applyNumberFormat="1" applyFont="1" applyFill="1" applyBorder="1" applyAlignment="1">
      <alignment horizontal="center"/>
    </xf>
    <xf numFmtId="0" fontId="16" fillId="0" borderId="0" xfId="0" applyFont="1" applyFill="1" applyBorder="1" applyAlignment="1">
      <alignment/>
    </xf>
    <xf numFmtId="0" fontId="3"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17" fillId="0" borderId="29"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wrapText="1"/>
    </xf>
    <xf numFmtId="0" fontId="50" fillId="0" borderId="24"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0" fontId="7" fillId="0" borderId="0" xfId="0" applyNumberFormat="1" applyFont="1" applyFill="1" applyBorder="1" applyAlignment="1">
      <alignment horizontal="left" vertical="center" wrapText="1"/>
    </xf>
    <xf numFmtId="0" fontId="30" fillId="0" borderId="0" xfId="0" applyNumberFormat="1" applyFont="1" applyFill="1" applyBorder="1" applyAlignment="1">
      <alignment horizontal="right" vertical="center"/>
    </xf>
    <xf numFmtId="0" fontId="50" fillId="0" borderId="31"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26" fillId="0" borderId="0"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16" fillId="0" borderId="0" xfId="0" applyFont="1" applyFill="1" applyBorder="1" applyAlignment="1">
      <alignment vertical="center"/>
    </xf>
    <xf numFmtId="0" fontId="18"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indent="1"/>
    </xf>
    <xf numFmtId="3"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center" vertical="center" wrapText="1"/>
    </xf>
    <xf numFmtId="43" fontId="5" fillId="0" borderId="15" xfId="24" applyNumberFormat="1" applyFont="1" applyFill="1" applyBorder="1" applyAlignment="1">
      <alignment horizontal="center" vertical="center" wrapText="1"/>
    </xf>
    <xf numFmtId="43" fontId="1" fillId="0" borderId="10" xfId="24" applyNumberFormat="1" applyFont="1" applyFill="1" applyBorder="1" applyAlignment="1">
      <alignment horizontal="center" vertical="center" wrapText="1"/>
    </xf>
    <xf numFmtId="43" fontId="1" fillId="0" borderId="10" xfId="24" applyNumberFormat="1" applyFont="1" applyFill="1" applyBorder="1" applyAlignment="1">
      <alignment vertical="center"/>
    </xf>
    <xf numFmtId="43" fontId="1" fillId="0" borderId="15" xfId="24"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xf>
    <xf numFmtId="0" fontId="26" fillId="0" borderId="0" xfId="0" applyFont="1" applyFill="1" applyBorder="1" applyAlignment="1">
      <alignment/>
    </xf>
    <xf numFmtId="0" fontId="16" fillId="0" borderId="0" xfId="0" applyFont="1" applyFill="1" applyBorder="1" applyAlignment="1">
      <alignment horizontal="center"/>
    </xf>
    <xf numFmtId="0" fontId="26" fillId="0" borderId="0" xfId="0" applyFont="1" applyFill="1" applyBorder="1" applyAlignment="1">
      <alignment horizontal="center"/>
    </xf>
    <xf numFmtId="0" fontId="16" fillId="0" borderId="0" xfId="0" applyFont="1" applyFill="1" applyBorder="1" applyAlignment="1" applyProtection="1">
      <alignment/>
      <protection/>
    </xf>
    <xf numFmtId="0" fontId="16" fillId="0" borderId="0" xfId="0" applyFont="1" applyFill="1" applyBorder="1" applyAlignment="1">
      <alignment horizontal="center"/>
    </xf>
    <xf numFmtId="0" fontId="16" fillId="0" borderId="0" xfId="0" applyNumberFormat="1" applyFont="1" applyFill="1" applyBorder="1" applyAlignment="1">
      <alignment horizontal="center"/>
    </xf>
    <xf numFmtId="0" fontId="16" fillId="0" borderId="0" xfId="0" applyNumberFormat="1" applyFont="1" applyFill="1" applyBorder="1" applyAlignment="1">
      <alignment horizontal="center"/>
    </xf>
    <xf numFmtId="0" fontId="11" fillId="0" borderId="0" xfId="0"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39" fillId="0" borderId="0" xfId="0" applyNumberFormat="1"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wrapText="1"/>
      <protection/>
    </xf>
    <xf numFmtId="0" fontId="17" fillId="0" borderId="29"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2" xfId="0" applyNumberFormat="1" applyFont="1" applyFill="1" applyBorder="1" applyAlignment="1">
      <alignment horizontal="center" vertical="center" wrapText="1"/>
    </xf>
    <xf numFmtId="0" fontId="17" fillId="0" borderId="17" xfId="0" applyFont="1" applyFill="1" applyBorder="1" applyAlignment="1" applyProtection="1">
      <alignment horizontal="center" vertical="center" wrapText="1"/>
      <protection/>
    </xf>
    <xf numFmtId="0" fontId="17" fillId="0" borderId="3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5" xfId="0" applyNumberFormat="1" applyFont="1" applyFill="1" applyBorder="1" applyAlignment="1">
      <alignment horizontal="center" vertical="center" wrapText="1"/>
    </xf>
    <xf numFmtId="0" fontId="17" fillId="0" borderId="17" xfId="0" applyFont="1" applyFill="1" applyBorder="1" applyAlignment="1" applyProtection="1">
      <alignment vertical="center" wrapText="1"/>
      <protection/>
    </xf>
    <xf numFmtId="0" fontId="7"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43" fontId="5" fillId="0" borderId="10" xfId="24" applyNumberFormat="1" applyFont="1" applyFill="1" applyBorder="1" applyAlignment="1">
      <alignment horizontal="center" vertical="center" wrapText="1"/>
    </xf>
    <xf numFmtId="0" fontId="1" fillId="0" borderId="10" xfId="0" applyFont="1" applyFill="1" applyBorder="1" applyAlignment="1" applyProtection="1">
      <alignment horizontal="left" vertical="center" wrapText="1"/>
      <protection/>
    </xf>
    <xf numFmtId="43" fontId="1" fillId="0" borderId="10" xfId="24" applyNumberFormat="1" applyFont="1" applyFill="1" applyBorder="1" applyAlignment="1">
      <alignment horizontal="center" vertical="center"/>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43" fontId="5" fillId="0" borderId="10" xfId="24" applyNumberFormat="1" applyFont="1" applyFill="1" applyBorder="1" applyAlignment="1">
      <alignment horizontal="center" vertical="center"/>
    </xf>
    <xf numFmtId="0" fontId="32" fillId="0" borderId="0" xfId="0" applyFont="1" applyFill="1" applyBorder="1" applyAlignment="1">
      <alignment horizontal="center" vertical="center"/>
    </xf>
    <xf numFmtId="41" fontId="18" fillId="0" borderId="0" xfId="0" applyNumberFormat="1" applyFont="1" applyFill="1" applyBorder="1" applyAlignment="1">
      <alignment horizontal="right" vertical="center"/>
    </xf>
    <xf numFmtId="0" fontId="17" fillId="0" borderId="24" xfId="0" applyNumberFormat="1" applyFont="1" applyFill="1" applyBorder="1" applyAlignment="1">
      <alignment horizontal="center" vertical="center" wrapText="1"/>
    </xf>
    <xf numFmtId="0" fontId="17" fillId="0" borderId="10" xfId="41" applyNumberFormat="1" applyFont="1" applyFill="1" applyBorder="1" applyAlignment="1">
      <alignment horizontal="center" vertical="center" wrapText="1"/>
      <protection/>
    </xf>
    <xf numFmtId="0" fontId="17" fillId="0" borderId="24"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0" xfId="41" applyNumberFormat="1" applyFont="1" applyFill="1" applyBorder="1" applyAlignment="1">
      <alignment vertical="center" wrapText="1"/>
      <protection/>
    </xf>
    <xf numFmtId="0" fontId="17" fillId="0" borderId="24" xfId="0"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43" fontId="17" fillId="0" borderId="10" xfId="24" applyNumberFormat="1" applyFont="1" applyFill="1" applyBorder="1" applyAlignment="1">
      <alignment horizontal="left" vertical="center"/>
    </xf>
    <xf numFmtId="0" fontId="18" fillId="0" borderId="24" xfId="0" applyFont="1" applyFill="1" applyBorder="1" applyAlignment="1">
      <alignment horizontal="left" vertical="center" wrapText="1"/>
    </xf>
    <xf numFmtId="43" fontId="18" fillId="0" borderId="10" xfId="24" applyNumberFormat="1" applyFont="1" applyFill="1" applyBorder="1" applyAlignment="1">
      <alignment horizontal="left" vertical="center"/>
    </xf>
    <xf numFmtId="0" fontId="17"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8" xfId="0" applyFont="1" applyFill="1" applyBorder="1" applyAlignment="1">
      <alignment horizontal="left" vertical="center" wrapText="1"/>
    </xf>
    <xf numFmtId="0" fontId="17" fillId="0" borderId="15" xfId="0" applyFont="1" applyFill="1" applyBorder="1" applyAlignment="1">
      <alignment horizontal="center" vertical="center"/>
    </xf>
    <xf numFmtId="0" fontId="17" fillId="0" borderId="24" xfId="0" applyFont="1" applyFill="1" applyBorder="1" applyAlignment="1">
      <alignment vertical="center"/>
    </xf>
    <xf numFmtId="0" fontId="17" fillId="0" borderId="28" xfId="0" applyFont="1" applyFill="1" applyBorder="1" applyAlignment="1">
      <alignment vertical="center"/>
    </xf>
    <xf numFmtId="43" fontId="18" fillId="0" borderId="10" xfId="24" applyNumberFormat="1" applyFont="1" applyFill="1" applyBorder="1" applyAlignment="1">
      <alignment vertical="center"/>
    </xf>
    <xf numFmtId="43" fontId="18" fillId="0" borderId="10" xfId="24"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62"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xf>
    <xf numFmtId="0" fontId="0" fillId="0" borderId="0" xfId="0" applyFont="1" applyFill="1" applyBorder="1" applyAlignment="1">
      <alignment vertical="center"/>
    </xf>
    <xf numFmtId="0" fontId="18" fillId="0" borderId="0" xfId="0" applyFont="1" applyFill="1" applyBorder="1" applyAlignment="1">
      <alignment horizontal="right" vertical="center"/>
    </xf>
    <xf numFmtId="0" fontId="17" fillId="0" borderId="16" xfId="41" applyNumberFormat="1" applyFont="1" applyFill="1" applyBorder="1" applyAlignment="1">
      <alignment horizontal="center" vertical="center" wrapText="1"/>
      <protection/>
    </xf>
    <xf numFmtId="0" fontId="17" fillId="0" borderId="10" xfId="41" applyNumberFormat="1" applyFont="1" applyFill="1" applyBorder="1" applyAlignment="1">
      <alignment horizontal="left" vertical="center" wrapText="1"/>
      <protection/>
    </xf>
    <xf numFmtId="0" fontId="17" fillId="0" borderId="24" xfId="41" applyNumberFormat="1" applyFont="1" applyFill="1" applyBorder="1" applyAlignment="1">
      <alignment horizontal="center" vertical="center" wrapText="1"/>
      <protection/>
    </xf>
    <xf numFmtId="43" fontId="17" fillId="0" borderId="10" xfId="24"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63" fillId="0" borderId="10" xfId="0" applyNumberFormat="1" applyFont="1" applyFill="1" applyBorder="1" applyAlignment="1">
      <alignment horizontal="left" vertical="center" wrapText="1"/>
    </xf>
    <xf numFmtId="43" fontId="18" fillId="0" borderId="10" xfId="24" applyNumberFormat="1" applyFont="1" applyFill="1" applyBorder="1" applyAlignment="1">
      <alignment horizontal="right" vertical="center"/>
    </xf>
    <xf numFmtId="0" fontId="23" fillId="0" borderId="10" xfId="28" applyFont="1" applyFill="1" applyBorder="1" applyAlignment="1">
      <alignment horizontal="center" vertical="center"/>
      <protection/>
    </xf>
    <xf numFmtId="0" fontId="64"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24" fillId="0" borderId="10" xfId="28" applyFont="1" applyFill="1" applyBorder="1" applyAlignment="1">
      <alignment horizontal="center" vertical="center"/>
      <protection/>
    </xf>
    <xf numFmtId="0" fontId="24" fillId="0" borderId="10" xfId="28" applyFont="1" applyFill="1" applyBorder="1" applyAlignment="1">
      <alignment vertical="center"/>
      <protection/>
    </xf>
    <xf numFmtId="43" fontId="18" fillId="0" borderId="10" xfId="0" applyNumberFormat="1" applyFont="1" applyFill="1" applyBorder="1" applyAlignment="1">
      <alignment vertical="center"/>
    </xf>
    <xf numFmtId="182" fontId="53" fillId="0" borderId="0" xfId="0" applyNumberFormat="1" applyFont="1" applyFill="1" applyBorder="1" applyAlignment="1">
      <alignment horizontal="center" vertical="center"/>
    </xf>
    <xf numFmtId="182" fontId="53" fillId="0" borderId="0" xfId="0" applyNumberFormat="1" applyFont="1" applyFill="1" applyBorder="1" applyAlignment="1">
      <alignment horizontal="center" vertical="center"/>
    </xf>
    <xf numFmtId="0" fontId="23" fillId="0" borderId="10" xfId="0" applyFont="1" applyFill="1" applyBorder="1" applyAlignment="1">
      <alignment vertical="center"/>
    </xf>
    <xf numFmtId="0" fontId="23" fillId="0" borderId="10" xfId="0" applyNumberFormat="1" applyFont="1" applyFill="1" applyBorder="1" applyAlignment="1">
      <alignment horizontal="center" vertical="center"/>
    </xf>
    <xf numFmtId="43" fontId="23" fillId="0" borderId="10" xfId="24" applyNumberFormat="1" applyFont="1" applyFill="1" applyBorder="1" applyAlignment="1">
      <alignment vertical="center"/>
    </xf>
    <xf numFmtId="185" fontId="17" fillId="0" borderId="0" xfId="0" applyNumberFormat="1" applyFont="1" applyFill="1" applyBorder="1" applyAlignment="1">
      <alignment horizontal="center" vertical="center"/>
    </xf>
    <xf numFmtId="185" fontId="17" fillId="0" borderId="0" xfId="0" applyNumberFormat="1" applyFont="1" applyFill="1" applyBorder="1" applyAlignment="1">
      <alignment vertical="center"/>
    </xf>
    <xf numFmtId="185" fontId="18"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horizontal="right" vertical="center"/>
    </xf>
    <xf numFmtId="185" fontId="18" fillId="0" borderId="0" xfId="0" applyNumberFormat="1" applyFont="1" applyFill="1" applyBorder="1" applyAlignment="1">
      <alignment horizontal="right" vertical="center"/>
    </xf>
    <xf numFmtId="0" fontId="24" fillId="0" borderId="10" xfId="0" applyNumberFormat="1" applyFont="1" applyFill="1" applyBorder="1" applyAlignment="1">
      <alignment horizontal="center" vertical="center" wrapText="1"/>
    </xf>
    <xf numFmtId="185" fontId="24" fillId="0" borderId="10" xfId="0" applyNumberFormat="1" applyFont="1" applyFill="1" applyBorder="1" applyAlignment="1">
      <alignment horizontal="center" vertical="center" wrapText="1"/>
    </xf>
    <xf numFmtId="185" fontId="17" fillId="0" borderId="10" xfId="0" applyNumberFormat="1" applyFont="1" applyFill="1" applyBorder="1" applyAlignment="1">
      <alignment horizontal="center" vertical="center" wrapText="1"/>
    </xf>
    <xf numFmtId="185" fontId="17" fillId="0" borderId="10" xfId="0" applyNumberFormat="1" applyFont="1" applyFill="1" applyBorder="1" applyAlignment="1">
      <alignment horizontal="center" vertical="center"/>
    </xf>
    <xf numFmtId="0" fontId="24" fillId="0" borderId="24"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43" fontId="24" fillId="0" borderId="10" xfId="24" applyNumberFormat="1" applyFont="1" applyFill="1" applyBorder="1" applyAlignment="1">
      <alignment horizontal="right" vertical="center" wrapText="1"/>
    </xf>
    <xf numFmtId="0" fontId="23" fillId="0" borderId="10" xfId="0" applyNumberFormat="1" applyFont="1" applyFill="1" applyBorder="1" applyAlignment="1">
      <alignment horizontal="center" vertical="center" wrapText="1"/>
    </xf>
    <xf numFmtId="185" fontId="24" fillId="0" borderId="10" xfId="0" applyNumberFormat="1" applyFont="1" applyFill="1" applyBorder="1" applyAlignment="1">
      <alignment horizontal="left" vertical="center" wrapText="1"/>
    </xf>
    <xf numFmtId="185" fontId="23" fillId="0" borderId="10" xfId="0" applyNumberFormat="1" applyFont="1" applyFill="1" applyBorder="1" applyAlignment="1">
      <alignment horizontal="center" vertical="center" wrapText="1"/>
    </xf>
    <xf numFmtId="185" fontId="23" fillId="0" borderId="10" xfId="0" applyNumberFormat="1" applyFont="1" applyFill="1" applyBorder="1" applyAlignment="1">
      <alignment horizontal="left" vertical="center" wrapText="1"/>
    </xf>
    <xf numFmtId="43" fontId="23" fillId="0" borderId="10" xfId="24" applyNumberFormat="1" applyFont="1" applyFill="1" applyBorder="1" applyAlignment="1">
      <alignment horizontal="right" vertical="center" wrapText="1"/>
    </xf>
    <xf numFmtId="43" fontId="23" fillId="0" borderId="10" xfId="24" applyNumberFormat="1" applyFont="1" applyFill="1" applyBorder="1" applyAlignment="1">
      <alignment horizontal="center" vertical="center" wrapText="1"/>
    </xf>
    <xf numFmtId="185" fontId="24" fillId="0" borderId="10" xfId="0" applyNumberFormat="1" applyFont="1" applyFill="1" applyBorder="1" applyAlignment="1">
      <alignment vertical="center" wrapText="1"/>
    </xf>
    <xf numFmtId="43" fontId="24" fillId="0" borderId="10" xfId="24" applyNumberFormat="1" applyFont="1" applyFill="1" applyBorder="1" applyAlignment="1">
      <alignment vertical="center" wrapText="1"/>
    </xf>
    <xf numFmtId="43" fontId="23" fillId="0" borderId="10" xfId="24" applyNumberFormat="1" applyFont="1" applyFill="1" applyBorder="1" applyAlignment="1">
      <alignment horizontal="left" vertical="center" wrapText="1"/>
    </xf>
    <xf numFmtId="185" fontId="23" fillId="0" borderId="10" xfId="0" applyNumberFormat="1" applyFont="1" applyFill="1" applyBorder="1" applyAlignment="1">
      <alignment horizontal="justify" vertical="center" wrapText="1"/>
    </xf>
    <xf numFmtId="185" fontId="18" fillId="0" borderId="10" xfId="0" applyNumberFormat="1" applyFont="1" applyFill="1" applyBorder="1" applyAlignment="1">
      <alignment horizontal="left" vertical="center" wrapText="1"/>
    </xf>
    <xf numFmtId="185" fontId="17" fillId="0" borderId="10" xfId="0" applyNumberFormat="1" applyFont="1" applyFill="1" applyBorder="1" applyAlignment="1">
      <alignment vertical="center"/>
    </xf>
    <xf numFmtId="182" fontId="17" fillId="0" borderId="10" xfId="0" applyNumberFormat="1" applyFont="1" applyFill="1" applyBorder="1" applyAlignment="1">
      <alignment vertical="center"/>
    </xf>
    <xf numFmtId="182" fontId="18" fillId="0" borderId="10" xfId="0" applyNumberFormat="1" applyFont="1" applyFill="1" applyBorder="1" applyAlignment="1">
      <alignment vertical="center"/>
    </xf>
    <xf numFmtId="0" fontId="6" fillId="0" borderId="0" xfId="0" applyFont="1" applyBorder="1" applyAlignment="1">
      <alignment horizontal="left" vertical="center"/>
    </xf>
    <xf numFmtId="0" fontId="65" fillId="0" borderId="0" xfId="0" applyFont="1" applyBorder="1" applyAlignment="1">
      <alignment horizontal="center" vertical="center" wrapText="1"/>
    </xf>
    <xf numFmtId="0" fontId="66" fillId="0" borderId="0" xfId="0" applyFont="1" applyBorder="1" applyAlignment="1">
      <alignment horizontal="right" vertical="center"/>
    </xf>
    <xf numFmtId="0" fontId="67" fillId="0" borderId="38" xfId="0" applyFont="1" applyBorder="1" applyAlignment="1">
      <alignment horizontal="center" vertical="center"/>
    </xf>
    <xf numFmtId="0" fontId="67" fillId="0" borderId="38" xfId="0" applyFont="1" applyBorder="1" applyAlignment="1">
      <alignment horizontal="left" vertical="center"/>
    </xf>
    <xf numFmtId="0" fontId="66" fillId="0" borderId="38" xfId="0" applyFont="1" applyBorder="1" applyAlignment="1">
      <alignment horizontal="right" vertical="center"/>
    </xf>
    <xf numFmtId="0" fontId="66" fillId="0" borderId="38" xfId="0" applyFont="1" applyBorder="1" applyAlignment="1">
      <alignment horizontal="left" vertical="center" wrapText="1"/>
    </xf>
  </cellXfs>
  <cellStyles count="63">
    <cellStyle name="Normal" xfId="0"/>
    <cellStyle name="常规_Sheet1_4" xfId="15"/>
    <cellStyle name="Currency [0]" xfId="16"/>
    <cellStyle name="常规_订单定向免费培养农村卫生人才项目"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常规_基层医疗卫生机构_4" xfId="27"/>
    <cellStyle name="常规_数据源 (2)" xfId="28"/>
    <cellStyle name="Percent"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常规_县级医院综合能力达标全国标准"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户籍分娩数_10"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测算表"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3" xfId="70"/>
    <cellStyle name="常规_Sheet1" xfId="71"/>
    <cellStyle name="常规_2016省工作量" xfId="72"/>
    <cellStyle name="常规 2" xfId="73"/>
    <cellStyle name="常规_Sheet1_1" xfId="74"/>
    <cellStyle name="常规_Sheet1_5" xfId="75"/>
    <cellStyle name="常规_2010技术服务经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externalLink" Target="externalLinks/externalLink2.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ef25cc\&#26700;&#38754;\2019&#24180;&#19987;&#39033;&#36164;&#37329;&#65288;&#26680;&#23545;&#65289;\&#21355;&#29983;&#20154;&#25165;\&#39044;&#31639;&#22788;\Documents%20and%20Settings\Zengyi\Local%20Settings\Temporary%20Internet%20Files\Content.IE5\3QZH95FR\2010&#24180;&#19968;&#33324;&#39044;&#31639;&#25903;&#20986;&#39033;&#30446;&#24773;&#20917;&#34920;&#65288;20091106&#19982;&#19994;&#21153;&#22788;&#23460;&#20132;&#25442;&#24847;&#35265;&#21518;&#6528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908;&#36130;&#31038;&#12308;2019&#12309;276&#21495;&#38468;&#20214;4&#65306;2020&#24180;&#22522;&#23618;&#21307;&#30103;&#21355;&#29983;&#20154;&#25165;&#38431;&#20237;&#24314;&#35774;&#36164;&#37329;&#20998;&#3719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投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2020年住院医师规范化培训资金测算表 "/>
      <sheetName val="附件4-1-1住院医师规范化培训结算表"/>
      <sheetName val="附件4-2全科医生培训测算表"/>
      <sheetName val="附件4-2-1全科医生培训项目结算表"/>
      <sheetName val="附件4-3订单定向 "/>
      <sheetName val="附件4-4 家庭医生"/>
      <sheetName val="附件4-5百名首席专家下基层"/>
      <sheetName val="附件4-6高校毕业生下基层"/>
      <sheetName val="附件4-7 专科特岗"/>
      <sheetName val="总表"/>
      <sheetName val="2017全科转岗和岗位"/>
      <sheetName val="2017全科"/>
      <sheetName val="2017住培"/>
      <sheetName val="2017产科助产士"/>
      <sheetName val="2017儿科转岗"/>
      <sheetName val="助理全科医生规培"/>
      <sheetName val="订单定向"/>
      <sheetName val="全科医生规培"/>
      <sheetName val="住培信息管理平台"/>
      <sheetName val="住院医师规培能力建设"/>
      <sheetName val="农村卫生人才培训"/>
      <sheetName val="社区卫生人员培训"/>
      <sheetName val="转岗培训实际招生"/>
      <sheetName val="订单定向实际招生"/>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597"/>
  <sheetViews>
    <sheetView workbookViewId="0" topLeftCell="A1">
      <selection activeCell="C8" sqref="C8"/>
    </sheetView>
  </sheetViews>
  <sheetFormatPr defaultColWidth="9.140625" defaultRowHeight="12.75"/>
  <cols>
    <col min="1" max="1" width="37.57421875" style="0" customWidth="1"/>
    <col min="2" max="2" width="12.57421875" style="0" customWidth="1"/>
    <col min="3" max="3" width="50.00390625" style="0" customWidth="1"/>
    <col min="4" max="4" width="43.7109375" style="0" customWidth="1"/>
    <col min="5" max="5" width="31.28125" style="0" customWidth="1"/>
    <col min="6" max="6" width="12.57421875" style="0" customWidth="1"/>
  </cols>
  <sheetData>
    <row r="1" ht="24.75" customHeight="1">
      <c r="A1" s="1013" t="s">
        <v>0</v>
      </c>
    </row>
    <row r="2" ht="30" customHeight="1">
      <c r="A2" s="1014" t="s">
        <v>1</v>
      </c>
    </row>
    <row r="3" ht="24.75" customHeight="1">
      <c r="A3" s="1015" t="s">
        <v>2</v>
      </c>
    </row>
    <row r="4" spans="1:6" ht="24.75" customHeight="1">
      <c r="A4" s="1016" t="s">
        <v>3</v>
      </c>
      <c r="B4" s="1016" t="s">
        <v>4</v>
      </c>
      <c r="C4" s="1016" t="s">
        <v>5</v>
      </c>
      <c r="D4" s="1016" t="s">
        <v>6</v>
      </c>
      <c r="E4" s="1016" t="s">
        <v>7</v>
      </c>
      <c r="F4" s="1016" t="s">
        <v>8</v>
      </c>
    </row>
    <row r="5" spans="1:6" ht="24.75" customHeight="1">
      <c r="A5" s="1017" t="s">
        <v>9</v>
      </c>
      <c r="B5" s="1016" t="s">
        <v>10</v>
      </c>
      <c r="C5" s="1016" t="s">
        <v>10</v>
      </c>
      <c r="D5" s="1016" t="s">
        <v>10</v>
      </c>
      <c r="E5" s="1018" t="s">
        <v>11</v>
      </c>
      <c r="F5" s="1016" t="s">
        <v>10</v>
      </c>
    </row>
    <row r="6" spans="1:6" ht="24.75" customHeight="1">
      <c r="A6" s="1017" t="s">
        <v>12</v>
      </c>
      <c r="B6" s="1016" t="s">
        <v>10</v>
      </c>
      <c r="C6" s="1016" t="s">
        <v>10</v>
      </c>
      <c r="D6" s="1016" t="s">
        <v>10</v>
      </c>
      <c r="E6" s="1018" t="s">
        <v>13</v>
      </c>
      <c r="F6" s="1016" t="s">
        <v>10</v>
      </c>
    </row>
    <row r="7" spans="1:6" ht="24.75" customHeight="1">
      <c r="A7" s="1017" t="s">
        <v>14</v>
      </c>
      <c r="B7" s="1019" t="s">
        <v>15</v>
      </c>
      <c r="C7" s="1019" t="s">
        <v>10</v>
      </c>
      <c r="D7" s="1019" t="s">
        <v>16</v>
      </c>
      <c r="E7" s="1018" t="s">
        <v>17</v>
      </c>
      <c r="F7" s="1019" t="s">
        <v>10</v>
      </c>
    </row>
    <row r="8" spans="1:6" ht="24.75" customHeight="1">
      <c r="A8" s="1019" t="s">
        <v>18</v>
      </c>
      <c r="B8" s="1019" t="s">
        <v>19</v>
      </c>
      <c r="C8" s="1019" t="s">
        <v>20</v>
      </c>
      <c r="D8" s="1019" t="s">
        <v>21</v>
      </c>
      <c r="E8" s="1018" t="s">
        <v>22</v>
      </c>
      <c r="F8" s="1019" t="s">
        <v>10</v>
      </c>
    </row>
    <row r="9" spans="1:6" ht="24.75" customHeight="1">
      <c r="A9" s="1019" t="s">
        <v>18</v>
      </c>
      <c r="B9" s="1019" t="s">
        <v>19</v>
      </c>
      <c r="C9" s="1019" t="s">
        <v>23</v>
      </c>
      <c r="D9" s="1019" t="s">
        <v>21</v>
      </c>
      <c r="E9" s="1018" t="s">
        <v>24</v>
      </c>
      <c r="F9" s="1019" t="s">
        <v>10</v>
      </c>
    </row>
    <row r="10" spans="1:6" ht="24.75" customHeight="1">
      <c r="A10" s="1019" t="s">
        <v>18</v>
      </c>
      <c r="B10" s="1019" t="s">
        <v>19</v>
      </c>
      <c r="C10" s="1019" t="s">
        <v>25</v>
      </c>
      <c r="D10" s="1019" t="s">
        <v>21</v>
      </c>
      <c r="E10" s="1018" t="s">
        <v>26</v>
      </c>
      <c r="F10" s="1019" t="s">
        <v>10</v>
      </c>
    </row>
    <row r="11" spans="1:6" ht="24.75" customHeight="1">
      <c r="A11" s="1019" t="s">
        <v>18</v>
      </c>
      <c r="B11" s="1019" t="s">
        <v>19</v>
      </c>
      <c r="C11" s="1019" t="s">
        <v>27</v>
      </c>
      <c r="D11" s="1019" t="s">
        <v>28</v>
      </c>
      <c r="E11" s="1018" t="s">
        <v>29</v>
      </c>
      <c r="F11" s="1019" t="s">
        <v>10</v>
      </c>
    </row>
    <row r="12" spans="1:6" ht="24.75" customHeight="1">
      <c r="A12" s="1019" t="s">
        <v>18</v>
      </c>
      <c r="B12" s="1019" t="s">
        <v>19</v>
      </c>
      <c r="C12" s="1019" t="s">
        <v>30</v>
      </c>
      <c r="D12" s="1019" t="s">
        <v>31</v>
      </c>
      <c r="E12" s="1018" t="s">
        <v>32</v>
      </c>
      <c r="F12" s="1019" t="s">
        <v>10</v>
      </c>
    </row>
    <row r="13" spans="1:6" ht="24.75" customHeight="1">
      <c r="A13" s="1017" t="s">
        <v>33</v>
      </c>
      <c r="B13" s="1019" t="s">
        <v>34</v>
      </c>
      <c r="C13" s="1019" t="s">
        <v>10</v>
      </c>
      <c r="D13" s="1019" t="s">
        <v>16</v>
      </c>
      <c r="E13" s="1018" t="s">
        <v>35</v>
      </c>
      <c r="F13" s="1019" t="s">
        <v>10</v>
      </c>
    </row>
    <row r="14" spans="1:6" ht="24.75" customHeight="1">
      <c r="A14" s="1019" t="s">
        <v>36</v>
      </c>
      <c r="B14" s="1019" t="s">
        <v>37</v>
      </c>
      <c r="C14" s="1019" t="s">
        <v>20</v>
      </c>
      <c r="D14" s="1019" t="s">
        <v>21</v>
      </c>
      <c r="E14" s="1018" t="s">
        <v>38</v>
      </c>
      <c r="F14" s="1019" t="s">
        <v>10</v>
      </c>
    </row>
    <row r="15" spans="1:6" ht="24.75" customHeight="1">
      <c r="A15" s="1019" t="s">
        <v>36</v>
      </c>
      <c r="B15" s="1019" t="s">
        <v>37</v>
      </c>
      <c r="C15" s="1019" t="s">
        <v>23</v>
      </c>
      <c r="D15" s="1019" t="s">
        <v>21</v>
      </c>
      <c r="E15" s="1018" t="s">
        <v>39</v>
      </c>
      <c r="F15" s="1019" t="s">
        <v>10</v>
      </c>
    </row>
    <row r="16" spans="1:6" ht="24.75" customHeight="1">
      <c r="A16" s="1019" t="s">
        <v>36</v>
      </c>
      <c r="B16" s="1019" t="s">
        <v>37</v>
      </c>
      <c r="C16" s="1019" t="s">
        <v>25</v>
      </c>
      <c r="D16" s="1019" t="s">
        <v>21</v>
      </c>
      <c r="E16" s="1018" t="s">
        <v>26</v>
      </c>
      <c r="F16" s="1019" t="s">
        <v>10</v>
      </c>
    </row>
    <row r="17" spans="1:6" ht="24.75" customHeight="1">
      <c r="A17" s="1019" t="s">
        <v>36</v>
      </c>
      <c r="B17" s="1019" t="s">
        <v>37</v>
      </c>
      <c r="C17" s="1019" t="s">
        <v>27</v>
      </c>
      <c r="D17" s="1019" t="s">
        <v>28</v>
      </c>
      <c r="E17" s="1018" t="s">
        <v>40</v>
      </c>
      <c r="F17" s="1019" t="s">
        <v>10</v>
      </c>
    </row>
    <row r="18" spans="1:6" ht="24.75" customHeight="1">
      <c r="A18" s="1019" t="s">
        <v>36</v>
      </c>
      <c r="B18" s="1019" t="s">
        <v>37</v>
      </c>
      <c r="C18" s="1019" t="s">
        <v>30</v>
      </c>
      <c r="D18" s="1019" t="s">
        <v>31</v>
      </c>
      <c r="E18" s="1018" t="s">
        <v>41</v>
      </c>
      <c r="F18" s="1019" t="s">
        <v>10</v>
      </c>
    </row>
    <row r="19" spans="1:6" ht="24.75" customHeight="1">
      <c r="A19" s="1017" t="s">
        <v>42</v>
      </c>
      <c r="B19" s="1019" t="s">
        <v>43</v>
      </c>
      <c r="C19" s="1019" t="s">
        <v>10</v>
      </c>
      <c r="D19" s="1019" t="s">
        <v>16</v>
      </c>
      <c r="E19" s="1018" t="s">
        <v>44</v>
      </c>
      <c r="F19" s="1019" t="s">
        <v>10</v>
      </c>
    </row>
    <row r="20" spans="1:6" ht="24.75" customHeight="1">
      <c r="A20" s="1019" t="s">
        <v>45</v>
      </c>
      <c r="B20" s="1019" t="s">
        <v>46</v>
      </c>
      <c r="C20" s="1019" t="s">
        <v>20</v>
      </c>
      <c r="D20" s="1019" t="s">
        <v>21</v>
      </c>
      <c r="E20" s="1018" t="s">
        <v>47</v>
      </c>
      <c r="F20" s="1019" t="s">
        <v>10</v>
      </c>
    </row>
    <row r="21" spans="1:6" ht="24.75" customHeight="1">
      <c r="A21" s="1019" t="s">
        <v>45</v>
      </c>
      <c r="B21" s="1019" t="s">
        <v>46</v>
      </c>
      <c r="C21" s="1019" t="s">
        <v>23</v>
      </c>
      <c r="D21" s="1019" t="s">
        <v>21</v>
      </c>
      <c r="E21" s="1018" t="s">
        <v>48</v>
      </c>
      <c r="F21" s="1019" t="s">
        <v>10</v>
      </c>
    </row>
    <row r="22" spans="1:6" ht="24.75" customHeight="1">
      <c r="A22" s="1019" t="s">
        <v>45</v>
      </c>
      <c r="B22" s="1019" t="s">
        <v>46</v>
      </c>
      <c r="C22" s="1019" t="s">
        <v>49</v>
      </c>
      <c r="D22" s="1019" t="s">
        <v>21</v>
      </c>
      <c r="E22" s="1018" t="s">
        <v>50</v>
      </c>
      <c r="F22" s="1019" t="s">
        <v>10</v>
      </c>
    </row>
    <row r="23" spans="1:6" ht="24.75" customHeight="1">
      <c r="A23" s="1019" t="s">
        <v>45</v>
      </c>
      <c r="B23" s="1019" t="s">
        <v>46</v>
      </c>
      <c r="C23" s="1019" t="s">
        <v>27</v>
      </c>
      <c r="D23" s="1019" t="s">
        <v>28</v>
      </c>
      <c r="E23" s="1018" t="s">
        <v>51</v>
      </c>
      <c r="F23" s="1019" t="s">
        <v>10</v>
      </c>
    </row>
    <row r="24" spans="1:6" ht="24.75" customHeight="1">
      <c r="A24" s="1019" t="s">
        <v>45</v>
      </c>
      <c r="B24" s="1019" t="s">
        <v>46</v>
      </c>
      <c r="C24" s="1019" t="s">
        <v>30</v>
      </c>
      <c r="D24" s="1019" t="s">
        <v>31</v>
      </c>
      <c r="E24" s="1018" t="s">
        <v>52</v>
      </c>
      <c r="F24" s="1019" t="s">
        <v>10</v>
      </c>
    </row>
    <row r="25" spans="1:6" ht="24.75" customHeight="1">
      <c r="A25" s="1017" t="s">
        <v>53</v>
      </c>
      <c r="B25" s="1019" t="s">
        <v>54</v>
      </c>
      <c r="C25" s="1019" t="s">
        <v>10</v>
      </c>
      <c r="D25" s="1019" t="s">
        <v>16</v>
      </c>
      <c r="E25" s="1018" t="s">
        <v>55</v>
      </c>
      <c r="F25" s="1019" t="s">
        <v>10</v>
      </c>
    </row>
    <row r="26" spans="1:6" ht="30" customHeight="1">
      <c r="A26" s="1019" t="s">
        <v>56</v>
      </c>
      <c r="B26" s="1019" t="s">
        <v>57</v>
      </c>
      <c r="C26" s="1019" t="s">
        <v>58</v>
      </c>
      <c r="D26" s="1019" t="s">
        <v>59</v>
      </c>
      <c r="E26" s="1018" t="s">
        <v>60</v>
      </c>
      <c r="F26" s="1019" t="s">
        <v>10</v>
      </c>
    </row>
    <row r="27" spans="1:6" ht="24.75" customHeight="1">
      <c r="A27" s="1019" t="s">
        <v>56</v>
      </c>
      <c r="B27" s="1019" t="s">
        <v>57</v>
      </c>
      <c r="C27" s="1019" t="s">
        <v>61</v>
      </c>
      <c r="D27" s="1019" t="s">
        <v>62</v>
      </c>
      <c r="E27" s="1018" t="s">
        <v>63</v>
      </c>
      <c r="F27" s="1019" t="s">
        <v>10</v>
      </c>
    </row>
    <row r="28" spans="1:6" ht="24.75" customHeight="1">
      <c r="A28" s="1019" t="s">
        <v>56</v>
      </c>
      <c r="B28" s="1019" t="s">
        <v>57</v>
      </c>
      <c r="C28" s="1019" t="s">
        <v>20</v>
      </c>
      <c r="D28" s="1019" t="s">
        <v>21</v>
      </c>
      <c r="E28" s="1018" t="s">
        <v>64</v>
      </c>
      <c r="F28" s="1019" t="s">
        <v>10</v>
      </c>
    </row>
    <row r="29" spans="1:6" ht="24.75" customHeight="1">
      <c r="A29" s="1019" t="s">
        <v>56</v>
      </c>
      <c r="B29" s="1019" t="s">
        <v>57</v>
      </c>
      <c r="C29" s="1019" t="s">
        <v>65</v>
      </c>
      <c r="D29" s="1019" t="s">
        <v>62</v>
      </c>
      <c r="E29" s="1018" t="s">
        <v>66</v>
      </c>
      <c r="F29" s="1019" t="s">
        <v>10</v>
      </c>
    </row>
    <row r="30" spans="1:6" ht="24.75" customHeight="1">
      <c r="A30" s="1019" t="s">
        <v>56</v>
      </c>
      <c r="B30" s="1019" t="s">
        <v>57</v>
      </c>
      <c r="C30" s="1019" t="s">
        <v>49</v>
      </c>
      <c r="D30" s="1019" t="s">
        <v>21</v>
      </c>
      <c r="E30" s="1018" t="s">
        <v>67</v>
      </c>
      <c r="F30" s="1019" t="s">
        <v>10</v>
      </c>
    </row>
    <row r="31" spans="1:6" ht="24.75" customHeight="1">
      <c r="A31" s="1019" t="s">
        <v>56</v>
      </c>
      <c r="B31" s="1019" t="s">
        <v>57</v>
      </c>
      <c r="C31" s="1019" t="s">
        <v>68</v>
      </c>
      <c r="D31" s="1019" t="s">
        <v>21</v>
      </c>
      <c r="E31" s="1018" t="s">
        <v>69</v>
      </c>
      <c r="F31" s="1019" t="s">
        <v>10</v>
      </c>
    </row>
    <row r="32" spans="1:6" ht="24.75" customHeight="1">
      <c r="A32" s="1019" t="s">
        <v>56</v>
      </c>
      <c r="B32" s="1019" t="s">
        <v>57</v>
      </c>
      <c r="C32" s="1019" t="s">
        <v>23</v>
      </c>
      <c r="D32" s="1019" t="s">
        <v>21</v>
      </c>
      <c r="E32" s="1018" t="s">
        <v>70</v>
      </c>
      <c r="F32" s="1019" t="s">
        <v>10</v>
      </c>
    </row>
    <row r="33" spans="1:6" ht="24.75" customHeight="1">
      <c r="A33" s="1019" t="s">
        <v>56</v>
      </c>
      <c r="B33" s="1019" t="s">
        <v>57</v>
      </c>
      <c r="C33" s="1019" t="s">
        <v>27</v>
      </c>
      <c r="D33" s="1019" t="s">
        <v>28</v>
      </c>
      <c r="E33" s="1018" t="s">
        <v>71</v>
      </c>
      <c r="F33" s="1019" t="s">
        <v>10</v>
      </c>
    </row>
    <row r="34" spans="1:6" ht="24.75" customHeight="1">
      <c r="A34" s="1019" t="s">
        <v>56</v>
      </c>
      <c r="B34" s="1019" t="s">
        <v>57</v>
      </c>
      <c r="C34" s="1019" t="s">
        <v>30</v>
      </c>
      <c r="D34" s="1019" t="s">
        <v>31</v>
      </c>
      <c r="E34" s="1018" t="s">
        <v>72</v>
      </c>
      <c r="F34" s="1019" t="s">
        <v>10</v>
      </c>
    </row>
    <row r="35" spans="1:6" ht="24.75" customHeight="1">
      <c r="A35" s="1019" t="s">
        <v>56</v>
      </c>
      <c r="B35" s="1019" t="s">
        <v>57</v>
      </c>
      <c r="C35" s="1019" t="s">
        <v>73</v>
      </c>
      <c r="D35" s="1019" t="s">
        <v>31</v>
      </c>
      <c r="E35" s="1018" t="s">
        <v>74</v>
      </c>
      <c r="F35" s="1019" t="s">
        <v>10</v>
      </c>
    </row>
    <row r="36" spans="1:6" ht="24.75" customHeight="1">
      <c r="A36" s="1017" t="s">
        <v>75</v>
      </c>
      <c r="B36" s="1019" t="s">
        <v>76</v>
      </c>
      <c r="C36" s="1019" t="s">
        <v>10</v>
      </c>
      <c r="D36" s="1019" t="s">
        <v>16</v>
      </c>
      <c r="E36" s="1018" t="s">
        <v>77</v>
      </c>
      <c r="F36" s="1019" t="s">
        <v>10</v>
      </c>
    </row>
    <row r="37" spans="1:6" ht="24.75" customHeight="1">
      <c r="A37" s="1019" t="s">
        <v>78</v>
      </c>
      <c r="B37" s="1019" t="s">
        <v>79</v>
      </c>
      <c r="C37" s="1019" t="s">
        <v>20</v>
      </c>
      <c r="D37" s="1019" t="s">
        <v>21</v>
      </c>
      <c r="E37" s="1018" t="s">
        <v>80</v>
      </c>
      <c r="F37" s="1019" t="s">
        <v>10</v>
      </c>
    </row>
    <row r="38" spans="1:6" ht="24.75" customHeight="1">
      <c r="A38" s="1019" t="s">
        <v>78</v>
      </c>
      <c r="B38" s="1019" t="s">
        <v>79</v>
      </c>
      <c r="C38" s="1019" t="s">
        <v>23</v>
      </c>
      <c r="D38" s="1019" t="s">
        <v>21</v>
      </c>
      <c r="E38" s="1018" t="s">
        <v>81</v>
      </c>
      <c r="F38" s="1019" t="s">
        <v>10</v>
      </c>
    </row>
    <row r="39" spans="1:6" ht="24.75" customHeight="1">
      <c r="A39" s="1019" t="s">
        <v>78</v>
      </c>
      <c r="B39" s="1019" t="s">
        <v>79</v>
      </c>
      <c r="C39" s="1019" t="s">
        <v>25</v>
      </c>
      <c r="D39" s="1019" t="s">
        <v>21</v>
      </c>
      <c r="E39" s="1018" t="s">
        <v>82</v>
      </c>
      <c r="F39" s="1019" t="s">
        <v>10</v>
      </c>
    </row>
    <row r="40" spans="1:6" ht="24.75" customHeight="1">
      <c r="A40" s="1019" t="s">
        <v>78</v>
      </c>
      <c r="B40" s="1019" t="s">
        <v>79</v>
      </c>
      <c r="C40" s="1019" t="s">
        <v>27</v>
      </c>
      <c r="D40" s="1019" t="s">
        <v>28</v>
      </c>
      <c r="E40" s="1018" t="s">
        <v>83</v>
      </c>
      <c r="F40" s="1019" t="s">
        <v>10</v>
      </c>
    </row>
    <row r="41" spans="1:6" ht="24.75" customHeight="1">
      <c r="A41" s="1019" t="s">
        <v>78</v>
      </c>
      <c r="B41" s="1019" t="s">
        <v>79</v>
      </c>
      <c r="C41" s="1019" t="s">
        <v>30</v>
      </c>
      <c r="D41" s="1019" t="s">
        <v>31</v>
      </c>
      <c r="E41" s="1018" t="s">
        <v>84</v>
      </c>
      <c r="F41" s="1019" t="s">
        <v>10</v>
      </c>
    </row>
    <row r="42" spans="1:6" ht="24.75" customHeight="1">
      <c r="A42" s="1017" t="s">
        <v>85</v>
      </c>
      <c r="B42" s="1019" t="s">
        <v>86</v>
      </c>
      <c r="C42" s="1019" t="s">
        <v>10</v>
      </c>
      <c r="D42" s="1019" t="s">
        <v>16</v>
      </c>
      <c r="E42" s="1018" t="s">
        <v>87</v>
      </c>
      <c r="F42" s="1019" t="s">
        <v>10</v>
      </c>
    </row>
    <row r="43" spans="1:6" ht="30" customHeight="1">
      <c r="A43" s="1019" t="s">
        <v>88</v>
      </c>
      <c r="B43" s="1019" t="s">
        <v>89</v>
      </c>
      <c r="C43" s="1019" t="s">
        <v>58</v>
      </c>
      <c r="D43" s="1019" t="s">
        <v>59</v>
      </c>
      <c r="E43" s="1018" t="s">
        <v>90</v>
      </c>
      <c r="F43" s="1019" t="s">
        <v>10</v>
      </c>
    </row>
    <row r="44" spans="1:6" ht="24.75" customHeight="1">
      <c r="A44" s="1019" t="s">
        <v>88</v>
      </c>
      <c r="B44" s="1019" t="s">
        <v>89</v>
      </c>
      <c r="C44" s="1019" t="s">
        <v>61</v>
      </c>
      <c r="D44" s="1019" t="s">
        <v>62</v>
      </c>
      <c r="E44" s="1018" t="s">
        <v>91</v>
      </c>
      <c r="F44" s="1019" t="s">
        <v>10</v>
      </c>
    </row>
    <row r="45" spans="1:6" ht="24.75" customHeight="1">
      <c r="A45" s="1019" t="s">
        <v>88</v>
      </c>
      <c r="B45" s="1019" t="s">
        <v>89</v>
      </c>
      <c r="C45" s="1019" t="s">
        <v>20</v>
      </c>
      <c r="D45" s="1019" t="s">
        <v>21</v>
      </c>
      <c r="E45" s="1018" t="s">
        <v>92</v>
      </c>
      <c r="F45" s="1019" t="s">
        <v>10</v>
      </c>
    </row>
    <row r="46" spans="1:6" ht="24.75" customHeight="1">
      <c r="A46" s="1019" t="s">
        <v>88</v>
      </c>
      <c r="B46" s="1019" t="s">
        <v>89</v>
      </c>
      <c r="C46" s="1019" t="s">
        <v>65</v>
      </c>
      <c r="D46" s="1019" t="s">
        <v>62</v>
      </c>
      <c r="E46" s="1018" t="s">
        <v>66</v>
      </c>
      <c r="F46" s="1019" t="s">
        <v>10</v>
      </c>
    </row>
    <row r="47" spans="1:6" ht="24.75" customHeight="1">
      <c r="A47" s="1019" t="s">
        <v>88</v>
      </c>
      <c r="B47" s="1019" t="s">
        <v>89</v>
      </c>
      <c r="C47" s="1019" t="s">
        <v>49</v>
      </c>
      <c r="D47" s="1019" t="s">
        <v>21</v>
      </c>
      <c r="E47" s="1018" t="s">
        <v>93</v>
      </c>
      <c r="F47" s="1019" t="s">
        <v>10</v>
      </c>
    </row>
    <row r="48" spans="1:6" ht="24.75" customHeight="1">
      <c r="A48" s="1019" t="s">
        <v>88</v>
      </c>
      <c r="B48" s="1019" t="s">
        <v>89</v>
      </c>
      <c r="C48" s="1019" t="s">
        <v>94</v>
      </c>
      <c r="D48" s="1019" t="s">
        <v>21</v>
      </c>
      <c r="E48" s="1018" t="s">
        <v>95</v>
      </c>
      <c r="F48" s="1019" t="s">
        <v>10</v>
      </c>
    </row>
    <row r="49" spans="1:6" ht="24.75" customHeight="1">
      <c r="A49" s="1019" t="s">
        <v>88</v>
      </c>
      <c r="B49" s="1019" t="s">
        <v>89</v>
      </c>
      <c r="C49" s="1019" t="s">
        <v>23</v>
      </c>
      <c r="D49" s="1019" t="s">
        <v>21</v>
      </c>
      <c r="E49" s="1018" t="s">
        <v>96</v>
      </c>
      <c r="F49" s="1019" t="s">
        <v>10</v>
      </c>
    </row>
    <row r="50" spans="1:6" ht="24.75" customHeight="1">
      <c r="A50" s="1019" t="s">
        <v>88</v>
      </c>
      <c r="B50" s="1019" t="s">
        <v>89</v>
      </c>
      <c r="C50" s="1019" t="s">
        <v>97</v>
      </c>
      <c r="D50" s="1019" t="s">
        <v>21</v>
      </c>
      <c r="E50" s="1018" t="s">
        <v>98</v>
      </c>
      <c r="F50" s="1019" t="s">
        <v>10</v>
      </c>
    </row>
    <row r="51" spans="1:6" ht="24.75" customHeight="1">
      <c r="A51" s="1019" t="s">
        <v>88</v>
      </c>
      <c r="B51" s="1019" t="s">
        <v>89</v>
      </c>
      <c r="C51" s="1019" t="s">
        <v>99</v>
      </c>
      <c r="D51" s="1019" t="s">
        <v>21</v>
      </c>
      <c r="E51" s="1018" t="s">
        <v>100</v>
      </c>
      <c r="F51" s="1019" t="s">
        <v>10</v>
      </c>
    </row>
    <row r="52" spans="1:6" ht="24.75" customHeight="1">
      <c r="A52" s="1019" t="s">
        <v>88</v>
      </c>
      <c r="B52" s="1019" t="s">
        <v>89</v>
      </c>
      <c r="C52" s="1019" t="s">
        <v>68</v>
      </c>
      <c r="D52" s="1019" t="s">
        <v>21</v>
      </c>
      <c r="E52" s="1018" t="s">
        <v>101</v>
      </c>
      <c r="F52" s="1019" t="s">
        <v>10</v>
      </c>
    </row>
    <row r="53" spans="1:6" ht="24.75" customHeight="1">
      <c r="A53" s="1019" t="s">
        <v>88</v>
      </c>
      <c r="B53" s="1019" t="s">
        <v>89</v>
      </c>
      <c r="C53" s="1019" t="s">
        <v>102</v>
      </c>
      <c r="D53" s="1019" t="s">
        <v>103</v>
      </c>
      <c r="E53" s="1018" t="s">
        <v>104</v>
      </c>
      <c r="F53" s="1019" t="s">
        <v>10</v>
      </c>
    </row>
    <row r="54" spans="1:6" ht="24.75" customHeight="1">
      <c r="A54" s="1019" t="s">
        <v>88</v>
      </c>
      <c r="B54" s="1019" t="s">
        <v>89</v>
      </c>
      <c r="C54" s="1019" t="s">
        <v>27</v>
      </c>
      <c r="D54" s="1019" t="s">
        <v>28</v>
      </c>
      <c r="E54" s="1018" t="s">
        <v>105</v>
      </c>
      <c r="F54" s="1019" t="s">
        <v>10</v>
      </c>
    </row>
    <row r="55" spans="1:6" ht="24.75" customHeight="1">
      <c r="A55" s="1019" t="s">
        <v>88</v>
      </c>
      <c r="B55" s="1019" t="s">
        <v>89</v>
      </c>
      <c r="C55" s="1019" t="s">
        <v>106</v>
      </c>
      <c r="D55" s="1019" t="s">
        <v>62</v>
      </c>
      <c r="E55" s="1018" t="s">
        <v>107</v>
      </c>
      <c r="F55" s="1019" t="s">
        <v>10</v>
      </c>
    </row>
    <row r="56" spans="1:6" ht="24.75" customHeight="1">
      <c r="A56" s="1019" t="s">
        <v>88</v>
      </c>
      <c r="B56" s="1019" t="s">
        <v>89</v>
      </c>
      <c r="C56" s="1019" t="s">
        <v>108</v>
      </c>
      <c r="D56" s="1019" t="s">
        <v>62</v>
      </c>
      <c r="E56" s="1018" t="s">
        <v>109</v>
      </c>
      <c r="F56" s="1019" t="s">
        <v>10</v>
      </c>
    </row>
    <row r="57" spans="1:6" ht="24.75" customHeight="1">
      <c r="A57" s="1019" t="s">
        <v>88</v>
      </c>
      <c r="B57" s="1019" t="s">
        <v>89</v>
      </c>
      <c r="C57" s="1019" t="s">
        <v>30</v>
      </c>
      <c r="D57" s="1019" t="s">
        <v>31</v>
      </c>
      <c r="E57" s="1018" t="s">
        <v>110</v>
      </c>
      <c r="F57" s="1019" t="s">
        <v>10</v>
      </c>
    </row>
    <row r="58" spans="1:6" ht="24.75" customHeight="1">
      <c r="A58" s="1019" t="s">
        <v>88</v>
      </c>
      <c r="B58" s="1019" t="s">
        <v>89</v>
      </c>
      <c r="C58" s="1019" t="s">
        <v>73</v>
      </c>
      <c r="D58" s="1019" t="s">
        <v>31</v>
      </c>
      <c r="E58" s="1018" t="s">
        <v>111</v>
      </c>
      <c r="F58" s="1019" t="s">
        <v>10</v>
      </c>
    </row>
    <row r="59" spans="1:6" ht="24.75" customHeight="1">
      <c r="A59" s="1017" t="s">
        <v>112</v>
      </c>
      <c r="B59" s="1019" t="s">
        <v>113</v>
      </c>
      <c r="C59" s="1019" t="s">
        <v>10</v>
      </c>
      <c r="D59" s="1019" t="s">
        <v>16</v>
      </c>
      <c r="E59" s="1018" t="s">
        <v>114</v>
      </c>
      <c r="F59" s="1019" t="s">
        <v>10</v>
      </c>
    </row>
    <row r="60" spans="1:6" ht="30" customHeight="1">
      <c r="A60" s="1019" t="s">
        <v>115</v>
      </c>
      <c r="B60" s="1019" t="s">
        <v>116</v>
      </c>
      <c r="C60" s="1019" t="s">
        <v>58</v>
      </c>
      <c r="D60" s="1019" t="s">
        <v>59</v>
      </c>
      <c r="E60" s="1018" t="s">
        <v>117</v>
      </c>
      <c r="F60" s="1019" t="s">
        <v>10</v>
      </c>
    </row>
    <row r="61" spans="1:6" ht="24.75" customHeight="1">
      <c r="A61" s="1019" t="s">
        <v>115</v>
      </c>
      <c r="B61" s="1019" t="s">
        <v>116</v>
      </c>
      <c r="C61" s="1019" t="s">
        <v>61</v>
      </c>
      <c r="D61" s="1019" t="s">
        <v>62</v>
      </c>
      <c r="E61" s="1018" t="s">
        <v>118</v>
      </c>
      <c r="F61" s="1019" t="s">
        <v>10</v>
      </c>
    </row>
    <row r="62" spans="1:6" ht="24.75" customHeight="1">
      <c r="A62" s="1019" t="s">
        <v>115</v>
      </c>
      <c r="B62" s="1019" t="s">
        <v>116</v>
      </c>
      <c r="C62" s="1019" t="s">
        <v>20</v>
      </c>
      <c r="D62" s="1019" t="s">
        <v>21</v>
      </c>
      <c r="E62" s="1018" t="s">
        <v>119</v>
      </c>
      <c r="F62" s="1019" t="s">
        <v>10</v>
      </c>
    </row>
    <row r="63" spans="1:6" ht="24.75" customHeight="1">
      <c r="A63" s="1019" t="s">
        <v>115</v>
      </c>
      <c r="B63" s="1019" t="s">
        <v>116</v>
      </c>
      <c r="C63" s="1019" t="s">
        <v>65</v>
      </c>
      <c r="D63" s="1019" t="s">
        <v>62</v>
      </c>
      <c r="E63" s="1018" t="s">
        <v>66</v>
      </c>
      <c r="F63" s="1019" t="s">
        <v>10</v>
      </c>
    </row>
    <row r="64" spans="1:6" ht="24.75" customHeight="1">
      <c r="A64" s="1019" t="s">
        <v>115</v>
      </c>
      <c r="B64" s="1019" t="s">
        <v>116</v>
      </c>
      <c r="C64" s="1019" t="s">
        <v>99</v>
      </c>
      <c r="D64" s="1019" t="s">
        <v>21</v>
      </c>
      <c r="E64" s="1018" t="s">
        <v>120</v>
      </c>
      <c r="F64" s="1019" t="s">
        <v>10</v>
      </c>
    </row>
    <row r="65" spans="1:6" ht="24.75" customHeight="1">
      <c r="A65" s="1019" t="s">
        <v>115</v>
      </c>
      <c r="B65" s="1019" t="s">
        <v>116</v>
      </c>
      <c r="C65" s="1019" t="s">
        <v>68</v>
      </c>
      <c r="D65" s="1019" t="s">
        <v>21</v>
      </c>
      <c r="E65" s="1018" t="s">
        <v>121</v>
      </c>
      <c r="F65" s="1019" t="s">
        <v>10</v>
      </c>
    </row>
    <row r="66" spans="1:6" ht="24.75" customHeight="1">
      <c r="A66" s="1019" t="s">
        <v>115</v>
      </c>
      <c r="B66" s="1019" t="s">
        <v>116</v>
      </c>
      <c r="C66" s="1019" t="s">
        <v>94</v>
      </c>
      <c r="D66" s="1019" t="s">
        <v>21</v>
      </c>
      <c r="E66" s="1018" t="s">
        <v>122</v>
      </c>
      <c r="F66" s="1019" t="s">
        <v>10</v>
      </c>
    </row>
    <row r="67" spans="1:6" ht="24.75" customHeight="1">
      <c r="A67" s="1019" t="s">
        <v>115</v>
      </c>
      <c r="B67" s="1019" t="s">
        <v>116</v>
      </c>
      <c r="C67" s="1019" t="s">
        <v>49</v>
      </c>
      <c r="D67" s="1019" t="s">
        <v>21</v>
      </c>
      <c r="E67" s="1018" t="s">
        <v>123</v>
      </c>
      <c r="F67" s="1019" t="s">
        <v>10</v>
      </c>
    </row>
    <row r="68" spans="1:6" ht="24.75" customHeight="1">
      <c r="A68" s="1019" t="s">
        <v>115</v>
      </c>
      <c r="B68" s="1019" t="s">
        <v>116</v>
      </c>
      <c r="C68" s="1019" t="s">
        <v>124</v>
      </c>
      <c r="D68" s="1019" t="s">
        <v>125</v>
      </c>
      <c r="E68" s="1018" t="s">
        <v>126</v>
      </c>
      <c r="F68" s="1019" t="s">
        <v>10</v>
      </c>
    </row>
    <row r="69" spans="1:6" ht="24.75" customHeight="1">
      <c r="A69" s="1019" t="s">
        <v>115</v>
      </c>
      <c r="B69" s="1019" t="s">
        <v>116</v>
      </c>
      <c r="C69" s="1019" t="s">
        <v>102</v>
      </c>
      <c r="D69" s="1019" t="s">
        <v>103</v>
      </c>
      <c r="E69" s="1018" t="s">
        <v>104</v>
      </c>
      <c r="F69" s="1019" t="s">
        <v>10</v>
      </c>
    </row>
    <row r="70" spans="1:6" ht="24.75" customHeight="1">
      <c r="A70" s="1019" t="s">
        <v>115</v>
      </c>
      <c r="B70" s="1019" t="s">
        <v>116</v>
      </c>
      <c r="C70" s="1019" t="s">
        <v>27</v>
      </c>
      <c r="D70" s="1019" t="s">
        <v>28</v>
      </c>
      <c r="E70" s="1018" t="s">
        <v>127</v>
      </c>
      <c r="F70" s="1019" t="s">
        <v>10</v>
      </c>
    </row>
    <row r="71" spans="1:6" ht="24.75" customHeight="1">
      <c r="A71" s="1019" t="s">
        <v>115</v>
      </c>
      <c r="B71" s="1019" t="s">
        <v>116</v>
      </c>
      <c r="C71" s="1019" t="s">
        <v>108</v>
      </c>
      <c r="D71" s="1019" t="s">
        <v>62</v>
      </c>
      <c r="E71" s="1018" t="s">
        <v>128</v>
      </c>
      <c r="F71" s="1019" t="s">
        <v>10</v>
      </c>
    </row>
    <row r="72" spans="1:6" ht="24.75" customHeight="1">
      <c r="A72" s="1019" t="s">
        <v>115</v>
      </c>
      <c r="B72" s="1019" t="s">
        <v>116</v>
      </c>
      <c r="C72" s="1019" t="s">
        <v>106</v>
      </c>
      <c r="D72" s="1019" t="s">
        <v>62</v>
      </c>
      <c r="E72" s="1018" t="s">
        <v>129</v>
      </c>
      <c r="F72" s="1019" t="s">
        <v>10</v>
      </c>
    </row>
    <row r="73" spans="1:6" ht="24.75" customHeight="1">
      <c r="A73" s="1019" t="s">
        <v>115</v>
      </c>
      <c r="B73" s="1019" t="s">
        <v>116</v>
      </c>
      <c r="C73" s="1019" t="s">
        <v>30</v>
      </c>
      <c r="D73" s="1019" t="s">
        <v>31</v>
      </c>
      <c r="E73" s="1018" t="s">
        <v>130</v>
      </c>
      <c r="F73" s="1019" t="s">
        <v>10</v>
      </c>
    </row>
    <row r="74" spans="1:6" ht="24.75" customHeight="1">
      <c r="A74" s="1019" t="s">
        <v>115</v>
      </c>
      <c r="B74" s="1019" t="s">
        <v>116</v>
      </c>
      <c r="C74" s="1019" t="s">
        <v>73</v>
      </c>
      <c r="D74" s="1019" t="s">
        <v>31</v>
      </c>
      <c r="E74" s="1018" t="s">
        <v>131</v>
      </c>
      <c r="F74" s="1019" t="s">
        <v>10</v>
      </c>
    </row>
    <row r="75" spans="1:6" ht="24.75" customHeight="1">
      <c r="A75" s="1017" t="s">
        <v>132</v>
      </c>
      <c r="B75" s="1019" t="s">
        <v>133</v>
      </c>
      <c r="C75" s="1019" t="s">
        <v>10</v>
      </c>
      <c r="D75" s="1019" t="s">
        <v>16</v>
      </c>
      <c r="E75" s="1018" t="s">
        <v>134</v>
      </c>
      <c r="F75" s="1019" t="s">
        <v>10</v>
      </c>
    </row>
    <row r="76" spans="1:6" ht="30" customHeight="1">
      <c r="A76" s="1019" t="s">
        <v>135</v>
      </c>
      <c r="B76" s="1019" t="s">
        <v>136</v>
      </c>
      <c r="C76" s="1019" t="s">
        <v>58</v>
      </c>
      <c r="D76" s="1019" t="s">
        <v>59</v>
      </c>
      <c r="E76" s="1018" t="s">
        <v>137</v>
      </c>
      <c r="F76" s="1019" t="s">
        <v>10</v>
      </c>
    </row>
    <row r="77" spans="1:6" ht="24.75" customHeight="1">
      <c r="A77" s="1019" t="s">
        <v>135</v>
      </c>
      <c r="B77" s="1019" t="s">
        <v>136</v>
      </c>
      <c r="C77" s="1019" t="s">
        <v>61</v>
      </c>
      <c r="D77" s="1019" t="s">
        <v>62</v>
      </c>
      <c r="E77" s="1018" t="s">
        <v>138</v>
      </c>
      <c r="F77" s="1019" t="s">
        <v>10</v>
      </c>
    </row>
    <row r="78" spans="1:6" ht="24.75" customHeight="1">
      <c r="A78" s="1019" t="s">
        <v>135</v>
      </c>
      <c r="B78" s="1019" t="s">
        <v>136</v>
      </c>
      <c r="C78" s="1019" t="s">
        <v>20</v>
      </c>
      <c r="D78" s="1019" t="s">
        <v>21</v>
      </c>
      <c r="E78" s="1018" t="s">
        <v>139</v>
      </c>
      <c r="F78" s="1019" t="s">
        <v>10</v>
      </c>
    </row>
    <row r="79" spans="1:6" ht="24.75" customHeight="1">
      <c r="A79" s="1019" t="s">
        <v>135</v>
      </c>
      <c r="B79" s="1019" t="s">
        <v>136</v>
      </c>
      <c r="C79" s="1019" t="s">
        <v>65</v>
      </c>
      <c r="D79" s="1019" t="s">
        <v>62</v>
      </c>
      <c r="E79" s="1018" t="s">
        <v>66</v>
      </c>
      <c r="F79" s="1019" t="s">
        <v>10</v>
      </c>
    </row>
    <row r="80" spans="1:6" ht="24.75" customHeight="1">
      <c r="A80" s="1019" t="s">
        <v>135</v>
      </c>
      <c r="B80" s="1019" t="s">
        <v>136</v>
      </c>
      <c r="C80" s="1019" t="s">
        <v>94</v>
      </c>
      <c r="D80" s="1019" t="s">
        <v>21</v>
      </c>
      <c r="E80" s="1018" t="s">
        <v>122</v>
      </c>
      <c r="F80" s="1019" t="s">
        <v>10</v>
      </c>
    </row>
    <row r="81" spans="1:6" ht="24.75" customHeight="1">
      <c r="A81" s="1019" t="s">
        <v>135</v>
      </c>
      <c r="B81" s="1019" t="s">
        <v>136</v>
      </c>
      <c r="C81" s="1019" t="s">
        <v>49</v>
      </c>
      <c r="D81" s="1019" t="s">
        <v>21</v>
      </c>
      <c r="E81" s="1018" t="s">
        <v>140</v>
      </c>
      <c r="F81" s="1019" t="s">
        <v>10</v>
      </c>
    </row>
    <row r="82" spans="1:6" ht="24.75" customHeight="1">
      <c r="A82" s="1019" t="s">
        <v>135</v>
      </c>
      <c r="B82" s="1019" t="s">
        <v>136</v>
      </c>
      <c r="C82" s="1019" t="s">
        <v>68</v>
      </c>
      <c r="D82" s="1019" t="s">
        <v>21</v>
      </c>
      <c r="E82" s="1018" t="s">
        <v>141</v>
      </c>
      <c r="F82" s="1019" t="s">
        <v>10</v>
      </c>
    </row>
    <row r="83" spans="1:6" ht="24.75" customHeight="1">
      <c r="A83" s="1019" t="s">
        <v>135</v>
      </c>
      <c r="B83" s="1019" t="s">
        <v>136</v>
      </c>
      <c r="C83" s="1019" t="s">
        <v>23</v>
      </c>
      <c r="D83" s="1019" t="s">
        <v>21</v>
      </c>
      <c r="E83" s="1018" t="s">
        <v>142</v>
      </c>
      <c r="F83" s="1019" t="s">
        <v>10</v>
      </c>
    </row>
    <row r="84" spans="1:6" ht="24.75" customHeight="1">
      <c r="A84" s="1019" t="s">
        <v>135</v>
      </c>
      <c r="B84" s="1019" t="s">
        <v>136</v>
      </c>
      <c r="C84" s="1019" t="s">
        <v>99</v>
      </c>
      <c r="D84" s="1019" t="s">
        <v>21</v>
      </c>
      <c r="E84" s="1018" t="s">
        <v>143</v>
      </c>
      <c r="F84" s="1019" t="s">
        <v>10</v>
      </c>
    </row>
    <row r="85" spans="1:6" ht="24.75" customHeight="1">
      <c r="A85" s="1019" t="s">
        <v>135</v>
      </c>
      <c r="B85" s="1019" t="s">
        <v>136</v>
      </c>
      <c r="C85" s="1019" t="s">
        <v>97</v>
      </c>
      <c r="D85" s="1019" t="s">
        <v>21</v>
      </c>
      <c r="E85" s="1018" t="s">
        <v>144</v>
      </c>
      <c r="F85" s="1019" t="s">
        <v>10</v>
      </c>
    </row>
    <row r="86" spans="1:6" ht="24.75" customHeight="1">
      <c r="A86" s="1019" t="s">
        <v>135</v>
      </c>
      <c r="B86" s="1019" t="s">
        <v>136</v>
      </c>
      <c r="C86" s="1019" t="s">
        <v>102</v>
      </c>
      <c r="D86" s="1019" t="s">
        <v>103</v>
      </c>
      <c r="E86" s="1018" t="s">
        <v>145</v>
      </c>
      <c r="F86" s="1019" t="s">
        <v>10</v>
      </c>
    </row>
    <row r="87" spans="1:6" ht="24.75" customHeight="1">
      <c r="A87" s="1019" t="s">
        <v>135</v>
      </c>
      <c r="B87" s="1019" t="s">
        <v>136</v>
      </c>
      <c r="C87" s="1019" t="s">
        <v>27</v>
      </c>
      <c r="D87" s="1019" t="s">
        <v>28</v>
      </c>
      <c r="E87" s="1018" t="s">
        <v>146</v>
      </c>
      <c r="F87" s="1019" t="s">
        <v>10</v>
      </c>
    </row>
    <row r="88" spans="1:6" ht="24.75" customHeight="1">
      <c r="A88" s="1019" t="s">
        <v>135</v>
      </c>
      <c r="B88" s="1019" t="s">
        <v>136</v>
      </c>
      <c r="C88" s="1019" t="s">
        <v>108</v>
      </c>
      <c r="D88" s="1019" t="s">
        <v>62</v>
      </c>
      <c r="E88" s="1018" t="s">
        <v>147</v>
      </c>
      <c r="F88" s="1019" t="s">
        <v>10</v>
      </c>
    </row>
    <row r="89" spans="1:6" ht="24.75" customHeight="1">
      <c r="A89" s="1019" t="s">
        <v>135</v>
      </c>
      <c r="B89" s="1019" t="s">
        <v>136</v>
      </c>
      <c r="C89" s="1019" t="s">
        <v>106</v>
      </c>
      <c r="D89" s="1019" t="s">
        <v>62</v>
      </c>
      <c r="E89" s="1018" t="s">
        <v>148</v>
      </c>
      <c r="F89" s="1019" t="s">
        <v>10</v>
      </c>
    </row>
    <row r="90" spans="1:6" ht="24.75" customHeight="1">
      <c r="A90" s="1019" t="s">
        <v>135</v>
      </c>
      <c r="B90" s="1019" t="s">
        <v>136</v>
      </c>
      <c r="C90" s="1019" t="s">
        <v>30</v>
      </c>
      <c r="D90" s="1019" t="s">
        <v>31</v>
      </c>
      <c r="E90" s="1018" t="s">
        <v>149</v>
      </c>
      <c r="F90" s="1019" t="s">
        <v>10</v>
      </c>
    </row>
    <row r="91" spans="1:6" ht="24.75" customHeight="1">
      <c r="A91" s="1019" t="s">
        <v>135</v>
      </c>
      <c r="B91" s="1019" t="s">
        <v>136</v>
      </c>
      <c r="C91" s="1019" t="s">
        <v>73</v>
      </c>
      <c r="D91" s="1019" t="s">
        <v>31</v>
      </c>
      <c r="E91" s="1018" t="s">
        <v>150</v>
      </c>
      <c r="F91" s="1019" t="s">
        <v>10</v>
      </c>
    </row>
    <row r="92" spans="1:6" ht="24.75" customHeight="1">
      <c r="A92" s="1017" t="s">
        <v>151</v>
      </c>
      <c r="B92" s="1019" t="s">
        <v>152</v>
      </c>
      <c r="C92" s="1019" t="s">
        <v>10</v>
      </c>
      <c r="D92" s="1019" t="s">
        <v>16</v>
      </c>
      <c r="E92" s="1018" t="s">
        <v>153</v>
      </c>
      <c r="F92" s="1019" t="s">
        <v>10</v>
      </c>
    </row>
    <row r="93" spans="1:6" ht="30" customHeight="1">
      <c r="A93" s="1019" t="s">
        <v>154</v>
      </c>
      <c r="B93" s="1019" t="s">
        <v>155</v>
      </c>
      <c r="C93" s="1019" t="s">
        <v>58</v>
      </c>
      <c r="D93" s="1019" t="s">
        <v>59</v>
      </c>
      <c r="E93" s="1018" t="s">
        <v>156</v>
      </c>
      <c r="F93" s="1019" t="s">
        <v>10</v>
      </c>
    </row>
    <row r="94" spans="1:6" ht="24.75" customHeight="1">
      <c r="A94" s="1019" t="s">
        <v>154</v>
      </c>
      <c r="B94" s="1019" t="s">
        <v>155</v>
      </c>
      <c r="C94" s="1019" t="s">
        <v>61</v>
      </c>
      <c r="D94" s="1019" t="s">
        <v>62</v>
      </c>
      <c r="E94" s="1018" t="s">
        <v>157</v>
      </c>
      <c r="F94" s="1019" t="s">
        <v>10</v>
      </c>
    </row>
    <row r="95" spans="1:6" ht="24.75" customHeight="1">
      <c r="A95" s="1019" t="s">
        <v>154</v>
      </c>
      <c r="B95" s="1019" t="s">
        <v>155</v>
      </c>
      <c r="C95" s="1019" t="s">
        <v>20</v>
      </c>
      <c r="D95" s="1019" t="s">
        <v>21</v>
      </c>
      <c r="E95" s="1018" t="s">
        <v>92</v>
      </c>
      <c r="F95" s="1019" t="s">
        <v>10</v>
      </c>
    </row>
    <row r="96" spans="1:6" ht="24.75" customHeight="1">
      <c r="A96" s="1019" t="s">
        <v>154</v>
      </c>
      <c r="B96" s="1019" t="s">
        <v>155</v>
      </c>
      <c r="C96" s="1019" t="s">
        <v>65</v>
      </c>
      <c r="D96" s="1019" t="s">
        <v>62</v>
      </c>
      <c r="E96" s="1018" t="s">
        <v>66</v>
      </c>
      <c r="F96" s="1019" t="s">
        <v>10</v>
      </c>
    </row>
    <row r="97" spans="1:6" ht="24.75" customHeight="1">
      <c r="A97" s="1019" t="s">
        <v>154</v>
      </c>
      <c r="B97" s="1019" t="s">
        <v>155</v>
      </c>
      <c r="C97" s="1019" t="s">
        <v>23</v>
      </c>
      <c r="D97" s="1019" t="s">
        <v>21</v>
      </c>
      <c r="E97" s="1018" t="s">
        <v>64</v>
      </c>
      <c r="F97" s="1019" t="s">
        <v>10</v>
      </c>
    </row>
    <row r="98" spans="1:6" ht="24.75" customHeight="1">
      <c r="A98" s="1019" t="s">
        <v>154</v>
      </c>
      <c r="B98" s="1019" t="s">
        <v>155</v>
      </c>
      <c r="C98" s="1019" t="s">
        <v>68</v>
      </c>
      <c r="D98" s="1019" t="s">
        <v>21</v>
      </c>
      <c r="E98" s="1018" t="s">
        <v>69</v>
      </c>
      <c r="F98" s="1019" t="s">
        <v>10</v>
      </c>
    </row>
    <row r="99" spans="1:6" ht="24.75" customHeight="1">
      <c r="A99" s="1019" t="s">
        <v>154</v>
      </c>
      <c r="B99" s="1019" t="s">
        <v>155</v>
      </c>
      <c r="C99" s="1019" t="s">
        <v>99</v>
      </c>
      <c r="D99" s="1019" t="s">
        <v>21</v>
      </c>
      <c r="E99" s="1018" t="s">
        <v>158</v>
      </c>
      <c r="F99" s="1019" t="s">
        <v>10</v>
      </c>
    </row>
    <row r="100" spans="1:6" ht="24.75" customHeight="1">
      <c r="A100" s="1019" t="s">
        <v>154</v>
      </c>
      <c r="B100" s="1019" t="s">
        <v>155</v>
      </c>
      <c r="C100" s="1019" t="s">
        <v>94</v>
      </c>
      <c r="D100" s="1019" t="s">
        <v>21</v>
      </c>
      <c r="E100" s="1018" t="s">
        <v>122</v>
      </c>
      <c r="F100" s="1019" t="s">
        <v>10</v>
      </c>
    </row>
    <row r="101" spans="1:6" ht="24.75" customHeight="1">
      <c r="A101" s="1019" t="s">
        <v>154</v>
      </c>
      <c r="B101" s="1019" t="s">
        <v>155</v>
      </c>
      <c r="C101" s="1019" t="s">
        <v>49</v>
      </c>
      <c r="D101" s="1019" t="s">
        <v>21</v>
      </c>
      <c r="E101" s="1018" t="s">
        <v>159</v>
      </c>
      <c r="F101" s="1019" t="s">
        <v>10</v>
      </c>
    </row>
    <row r="102" spans="1:6" ht="24.75" customHeight="1">
      <c r="A102" s="1019" t="s">
        <v>154</v>
      </c>
      <c r="B102" s="1019" t="s">
        <v>155</v>
      </c>
      <c r="C102" s="1019" t="s">
        <v>102</v>
      </c>
      <c r="D102" s="1019" t="s">
        <v>103</v>
      </c>
      <c r="E102" s="1018" t="s">
        <v>160</v>
      </c>
      <c r="F102" s="1019" t="s">
        <v>10</v>
      </c>
    </row>
    <row r="103" spans="1:6" ht="24.75" customHeight="1">
      <c r="A103" s="1019" t="s">
        <v>154</v>
      </c>
      <c r="B103" s="1019" t="s">
        <v>155</v>
      </c>
      <c r="C103" s="1019" t="s">
        <v>27</v>
      </c>
      <c r="D103" s="1019" t="s">
        <v>28</v>
      </c>
      <c r="E103" s="1018" t="s">
        <v>161</v>
      </c>
      <c r="F103" s="1019" t="s">
        <v>10</v>
      </c>
    </row>
    <row r="104" spans="1:6" ht="24.75" customHeight="1">
      <c r="A104" s="1019" t="s">
        <v>154</v>
      </c>
      <c r="B104" s="1019" t="s">
        <v>155</v>
      </c>
      <c r="C104" s="1019" t="s">
        <v>106</v>
      </c>
      <c r="D104" s="1019" t="s">
        <v>62</v>
      </c>
      <c r="E104" s="1018" t="s">
        <v>162</v>
      </c>
      <c r="F104" s="1019" t="s">
        <v>10</v>
      </c>
    </row>
    <row r="105" spans="1:6" ht="24.75" customHeight="1">
      <c r="A105" s="1019" t="s">
        <v>154</v>
      </c>
      <c r="B105" s="1019" t="s">
        <v>155</v>
      </c>
      <c r="C105" s="1019" t="s">
        <v>108</v>
      </c>
      <c r="D105" s="1019" t="s">
        <v>62</v>
      </c>
      <c r="E105" s="1018" t="s">
        <v>163</v>
      </c>
      <c r="F105" s="1019" t="s">
        <v>10</v>
      </c>
    </row>
    <row r="106" spans="1:6" ht="24.75" customHeight="1">
      <c r="A106" s="1019" t="s">
        <v>154</v>
      </c>
      <c r="B106" s="1019" t="s">
        <v>155</v>
      </c>
      <c r="C106" s="1019" t="s">
        <v>30</v>
      </c>
      <c r="D106" s="1019" t="s">
        <v>31</v>
      </c>
      <c r="E106" s="1018" t="s">
        <v>164</v>
      </c>
      <c r="F106" s="1019" t="s">
        <v>10</v>
      </c>
    </row>
    <row r="107" spans="1:6" ht="24.75" customHeight="1">
      <c r="A107" s="1019" t="s">
        <v>154</v>
      </c>
      <c r="B107" s="1019" t="s">
        <v>155</v>
      </c>
      <c r="C107" s="1019" t="s">
        <v>73</v>
      </c>
      <c r="D107" s="1019" t="s">
        <v>31</v>
      </c>
      <c r="E107" s="1018" t="s">
        <v>165</v>
      </c>
      <c r="F107" s="1019" t="s">
        <v>10</v>
      </c>
    </row>
    <row r="108" spans="1:6" ht="24.75" customHeight="1">
      <c r="A108" s="1017" t="s">
        <v>166</v>
      </c>
      <c r="B108" s="1019" t="s">
        <v>167</v>
      </c>
      <c r="C108" s="1019" t="s">
        <v>10</v>
      </c>
      <c r="D108" s="1019" t="s">
        <v>16</v>
      </c>
      <c r="E108" s="1018" t="s">
        <v>168</v>
      </c>
      <c r="F108" s="1019" t="s">
        <v>10</v>
      </c>
    </row>
    <row r="109" spans="1:6" ht="30" customHeight="1">
      <c r="A109" s="1019" t="s">
        <v>169</v>
      </c>
      <c r="B109" s="1019" t="s">
        <v>170</v>
      </c>
      <c r="C109" s="1019" t="s">
        <v>58</v>
      </c>
      <c r="D109" s="1019" t="s">
        <v>59</v>
      </c>
      <c r="E109" s="1018" t="s">
        <v>171</v>
      </c>
      <c r="F109" s="1019" t="s">
        <v>10</v>
      </c>
    </row>
    <row r="110" spans="1:6" ht="24.75" customHeight="1">
      <c r="A110" s="1019" t="s">
        <v>169</v>
      </c>
      <c r="B110" s="1019" t="s">
        <v>170</v>
      </c>
      <c r="C110" s="1019" t="s">
        <v>61</v>
      </c>
      <c r="D110" s="1019" t="s">
        <v>62</v>
      </c>
      <c r="E110" s="1018" t="s">
        <v>172</v>
      </c>
      <c r="F110" s="1019" t="s">
        <v>10</v>
      </c>
    </row>
    <row r="111" spans="1:6" ht="24.75" customHeight="1">
      <c r="A111" s="1019" t="s">
        <v>169</v>
      </c>
      <c r="B111" s="1019" t="s">
        <v>170</v>
      </c>
      <c r="C111" s="1019" t="s">
        <v>20</v>
      </c>
      <c r="D111" s="1019" t="s">
        <v>21</v>
      </c>
      <c r="E111" s="1018" t="s">
        <v>119</v>
      </c>
      <c r="F111" s="1019" t="s">
        <v>10</v>
      </c>
    </row>
    <row r="112" spans="1:6" ht="24.75" customHeight="1">
      <c r="A112" s="1019" t="s">
        <v>169</v>
      </c>
      <c r="B112" s="1019" t="s">
        <v>170</v>
      </c>
      <c r="C112" s="1019" t="s">
        <v>65</v>
      </c>
      <c r="D112" s="1019" t="s">
        <v>62</v>
      </c>
      <c r="E112" s="1018" t="s">
        <v>66</v>
      </c>
      <c r="F112" s="1019" t="s">
        <v>10</v>
      </c>
    </row>
    <row r="113" spans="1:6" ht="24.75" customHeight="1">
      <c r="A113" s="1019" t="s">
        <v>169</v>
      </c>
      <c r="B113" s="1019" t="s">
        <v>170</v>
      </c>
      <c r="C113" s="1019" t="s">
        <v>68</v>
      </c>
      <c r="D113" s="1019" t="s">
        <v>21</v>
      </c>
      <c r="E113" s="1018" t="s">
        <v>173</v>
      </c>
      <c r="F113" s="1019" t="s">
        <v>10</v>
      </c>
    </row>
    <row r="114" spans="1:6" ht="24.75" customHeight="1">
      <c r="A114" s="1019" t="s">
        <v>169</v>
      </c>
      <c r="B114" s="1019" t="s">
        <v>170</v>
      </c>
      <c r="C114" s="1019" t="s">
        <v>49</v>
      </c>
      <c r="D114" s="1019" t="s">
        <v>21</v>
      </c>
      <c r="E114" s="1018" t="s">
        <v>174</v>
      </c>
      <c r="F114" s="1019" t="s">
        <v>10</v>
      </c>
    </row>
    <row r="115" spans="1:6" ht="24.75" customHeight="1">
      <c r="A115" s="1019" t="s">
        <v>169</v>
      </c>
      <c r="B115" s="1019" t="s">
        <v>170</v>
      </c>
      <c r="C115" s="1019" t="s">
        <v>124</v>
      </c>
      <c r="D115" s="1019" t="s">
        <v>125</v>
      </c>
      <c r="E115" s="1018" t="s">
        <v>126</v>
      </c>
      <c r="F115" s="1019" t="s">
        <v>10</v>
      </c>
    </row>
    <row r="116" spans="1:6" ht="24.75" customHeight="1">
      <c r="A116" s="1019" t="s">
        <v>169</v>
      </c>
      <c r="B116" s="1019" t="s">
        <v>170</v>
      </c>
      <c r="C116" s="1019" t="s">
        <v>27</v>
      </c>
      <c r="D116" s="1019" t="s">
        <v>28</v>
      </c>
      <c r="E116" s="1018" t="s">
        <v>175</v>
      </c>
      <c r="F116" s="1019" t="s">
        <v>10</v>
      </c>
    </row>
    <row r="117" spans="1:6" ht="24.75" customHeight="1">
      <c r="A117" s="1019" t="s">
        <v>169</v>
      </c>
      <c r="B117" s="1019" t="s">
        <v>170</v>
      </c>
      <c r="C117" s="1019" t="s">
        <v>30</v>
      </c>
      <c r="D117" s="1019" t="s">
        <v>31</v>
      </c>
      <c r="E117" s="1018" t="s">
        <v>176</v>
      </c>
      <c r="F117" s="1019" t="s">
        <v>10</v>
      </c>
    </row>
    <row r="118" spans="1:6" ht="24.75" customHeight="1">
      <c r="A118" s="1017" t="s">
        <v>177</v>
      </c>
      <c r="B118" s="1019" t="s">
        <v>178</v>
      </c>
      <c r="C118" s="1019" t="s">
        <v>10</v>
      </c>
      <c r="D118" s="1019" t="s">
        <v>16</v>
      </c>
      <c r="E118" s="1018" t="s">
        <v>179</v>
      </c>
      <c r="F118" s="1019" t="s">
        <v>10</v>
      </c>
    </row>
    <row r="119" spans="1:6" ht="24.75" customHeight="1">
      <c r="A119" s="1019" t="s">
        <v>180</v>
      </c>
      <c r="B119" s="1019" t="s">
        <v>181</v>
      </c>
      <c r="C119" s="1019" t="s">
        <v>20</v>
      </c>
      <c r="D119" s="1019" t="s">
        <v>21</v>
      </c>
      <c r="E119" s="1018" t="s">
        <v>182</v>
      </c>
      <c r="F119" s="1019" t="s">
        <v>10</v>
      </c>
    </row>
    <row r="120" spans="1:6" ht="24.75" customHeight="1">
      <c r="A120" s="1019" t="s">
        <v>180</v>
      </c>
      <c r="B120" s="1019" t="s">
        <v>181</v>
      </c>
      <c r="C120" s="1019" t="s">
        <v>25</v>
      </c>
      <c r="D120" s="1019" t="s">
        <v>21</v>
      </c>
      <c r="E120" s="1018" t="s">
        <v>82</v>
      </c>
      <c r="F120" s="1019" t="s">
        <v>10</v>
      </c>
    </row>
    <row r="121" spans="1:6" ht="24.75" customHeight="1">
      <c r="A121" s="1019" t="s">
        <v>180</v>
      </c>
      <c r="B121" s="1019" t="s">
        <v>181</v>
      </c>
      <c r="C121" s="1019" t="s">
        <v>23</v>
      </c>
      <c r="D121" s="1019" t="s">
        <v>21</v>
      </c>
      <c r="E121" s="1018" t="s">
        <v>183</v>
      </c>
      <c r="F121" s="1019" t="s">
        <v>10</v>
      </c>
    </row>
    <row r="122" spans="1:6" ht="24.75" customHeight="1">
      <c r="A122" s="1019" t="s">
        <v>180</v>
      </c>
      <c r="B122" s="1019" t="s">
        <v>181</v>
      </c>
      <c r="C122" s="1019" t="s">
        <v>27</v>
      </c>
      <c r="D122" s="1019" t="s">
        <v>28</v>
      </c>
      <c r="E122" s="1018" t="s">
        <v>184</v>
      </c>
      <c r="F122" s="1019" t="s">
        <v>10</v>
      </c>
    </row>
    <row r="123" spans="1:6" ht="24.75" customHeight="1">
      <c r="A123" s="1019" t="s">
        <v>180</v>
      </c>
      <c r="B123" s="1019" t="s">
        <v>181</v>
      </c>
      <c r="C123" s="1019" t="s">
        <v>30</v>
      </c>
      <c r="D123" s="1019" t="s">
        <v>31</v>
      </c>
      <c r="E123" s="1018" t="s">
        <v>185</v>
      </c>
      <c r="F123" s="1019" t="s">
        <v>10</v>
      </c>
    </row>
    <row r="124" spans="1:6" ht="24.75" customHeight="1">
      <c r="A124" s="1017" t="s">
        <v>186</v>
      </c>
      <c r="B124" s="1019" t="s">
        <v>187</v>
      </c>
      <c r="C124" s="1019" t="s">
        <v>10</v>
      </c>
      <c r="D124" s="1019" t="s">
        <v>16</v>
      </c>
      <c r="E124" s="1018" t="s">
        <v>188</v>
      </c>
      <c r="F124" s="1019" t="s">
        <v>10</v>
      </c>
    </row>
    <row r="125" spans="1:6" ht="24.75" customHeight="1">
      <c r="A125" s="1019" t="s">
        <v>189</v>
      </c>
      <c r="B125" s="1019" t="s">
        <v>190</v>
      </c>
      <c r="C125" s="1019" t="s">
        <v>20</v>
      </c>
      <c r="D125" s="1019" t="s">
        <v>21</v>
      </c>
      <c r="E125" s="1018" t="s">
        <v>191</v>
      </c>
      <c r="F125" s="1019" t="s">
        <v>10</v>
      </c>
    </row>
    <row r="126" spans="1:6" ht="24.75" customHeight="1">
      <c r="A126" s="1019" t="s">
        <v>189</v>
      </c>
      <c r="B126" s="1019" t="s">
        <v>190</v>
      </c>
      <c r="C126" s="1019" t="s">
        <v>23</v>
      </c>
      <c r="D126" s="1019" t="s">
        <v>21</v>
      </c>
      <c r="E126" s="1018" t="s">
        <v>192</v>
      </c>
      <c r="F126" s="1019" t="s">
        <v>10</v>
      </c>
    </row>
    <row r="127" spans="1:6" ht="24.75" customHeight="1">
      <c r="A127" s="1019" t="s">
        <v>189</v>
      </c>
      <c r="B127" s="1019" t="s">
        <v>190</v>
      </c>
      <c r="C127" s="1019" t="s">
        <v>27</v>
      </c>
      <c r="D127" s="1019" t="s">
        <v>28</v>
      </c>
      <c r="E127" s="1018" t="s">
        <v>51</v>
      </c>
      <c r="F127" s="1019" t="s">
        <v>10</v>
      </c>
    </row>
    <row r="128" spans="1:6" ht="24.75" customHeight="1">
      <c r="A128" s="1019" t="s">
        <v>189</v>
      </c>
      <c r="B128" s="1019" t="s">
        <v>190</v>
      </c>
      <c r="C128" s="1019" t="s">
        <v>30</v>
      </c>
      <c r="D128" s="1019" t="s">
        <v>31</v>
      </c>
      <c r="E128" s="1018" t="s">
        <v>193</v>
      </c>
      <c r="F128" s="1019" t="s">
        <v>10</v>
      </c>
    </row>
    <row r="129" spans="1:6" ht="24.75" customHeight="1">
      <c r="A129" s="1017" t="s">
        <v>194</v>
      </c>
      <c r="B129" s="1019" t="s">
        <v>195</v>
      </c>
      <c r="C129" s="1019" t="s">
        <v>10</v>
      </c>
      <c r="D129" s="1019" t="s">
        <v>16</v>
      </c>
      <c r="E129" s="1018" t="s">
        <v>196</v>
      </c>
      <c r="F129" s="1019" t="s">
        <v>10</v>
      </c>
    </row>
    <row r="130" spans="1:6" ht="30" customHeight="1">
      <c r="A130" s="1019" t="s">
        <v>197</v>
      </c>
      <c r="B130" s="1019" t="s">
        <v>198</v>
      </c>
      <c r="C130" s="1019" t="s">
        <v>58</v>
      </c>
      <c r="D130" s="1019" t="s">
        <v>59</v>
      </c>
      <c r="E130" s="1018" t="s">
        <v>199</v>
      </c>
      <c r="F130" s="1019" t="s">
        <v>10</v>
      </c>
    </row>
    <row r="131" spans="1:6" ht="24.75" customHeight="1">
      <c r="A131" s="1019" t="s">
        <v>197</v>
      </c>
      <c r="B131" s="1019" t="s">
        <v>198</v>
      </c>
      <c r="C131" s="1019" t="s">
        <v>61</v>
      </c>
      <c r="D131" s="1019" t="s">
        <v>62</v>
      </c>
      <c r="E131" s="1018" t="s">
        <v>200</v>
      </c>
      <c r="F131" s="1019" t="s">
        <v>10</v>
      </c>
    </row>
    <row r="132" spans="1:6" ht="24.75" customHeight="1">
      <c r="A132" s="1019" t="s">
        <v>197</v>
      </c>
      <c r="B132" s="1019" t="s">
        <v>198</v>
      </c>
      <c r="C132" s="1019" t="s">
        <v>20</v>
      </c>
      <c r="D132" s="1019" t="s">
        <v>21</v>
      </c>
      <c r="E132" s="1018" t="s">
        <v>201</v>
      </c>
      <c r="F132" s="1019" t="s">
        <v>10</v>
      </c>
    </row>
    <row r="133" spans="1:6" ht="24.75" customHeight="1">
      <c r="A133" s="1019" t="s">
        <v>197</v>
      </c>
      <c r="B133" s="1019" t="s">
        <v>198</v>
      </c>
      <c r="C133" s="1019" t="s">
        <v>65</v>
      </c>
      <c r="D133" s="1019" t="s">
        <v>62</v>
      </c>
      <c r="E133" s="1018" t="s">
        <v>66</v>
      </c>
      <c r="F133" s="1019" t="s">
        <v>10</v>
      </c>
    </row>
    <row r="134" spans="1:6" ht="24.75" customHeight="1">
      <c r="A134" s="1019" t="s">
        <v>197</v>
      </c>
      <c r="B134" s="1019" t="s">
        <v>198</v>
      </c>
      <c r="C134" s="1019" t="s">
        <v>49</v>
      </c>
      <c r="D134" s="1019" t="s">
        <v>21</v>
      </c>
      <c r="E134" s="1018" t="s">
        <v>202</v>
      </c>
      <c r="F134" s="1019" t="s">
        <v>10</v>
      </c>
    </row>
    <row r="135" spans="1:6" ht="24.75" customHeight="1">
      <c r="A135" s="1019" t="s">
        <v>197</v>
      </c>
      <c r="B135" s="1019" t="s">
        <v>198</v>
      </c>
      <c r="C135" s="1019" t="s">
        <v>94</v>
      </c>
      <c r="D135" s="1019" t="s">
        <v>21</v>
      </c>
      <c r="E135" s="1018" t="s">
        <v>203</v>
      </c>
      <c r="F135" s="1019" t="s">
        <v>10</v>
      </c>
    </row>
    <row r="136" spans="1:6" ht="24.75" customHeight="1">
      <c r="A136" s="1019" t="s">
        <v>197</v>
      </c>
      <c r="B136" s="1019" t="s">
        <v>198</v>
      </c>
      <c r="C136" s="1019" t="s">
        <v>68</v>
      </c>
      <c r="D136" s="1019" t="s">
        <v>21</v>
      </c>
      <c r="E136" s="1018" t="s">
        <v>119</v>
      </c>
      <c r="F136" s="1019" t="s">
        <v>10</v>
      </c>
    </row>
    <row r="137" spans="1:6" ht="24.75" customHeight="1">
      <c r="A137" s="1019" t="s">
        <v>197</v>
      </c>
      <c r="B137" s="1019" t="s">
        <v>198</v>
      </c>
      <c r="C137" s="1019" t="s">
        <v>99</v>
      </c>
      <c r="D137" s="1019" t="s">
        <v>21</v>
      </c>
      <c r="E137" s="1018" t="s">
        <v>100</v>
      </c>
      <c r="F137" s="1019" t="s">
        <v>10</v>
      </c>
    </row>
    <row r="138" spans="1:6" ht="24.75" customHeight="1">
      <c r="A138" s="1019" t="s">
        <v>197</v>
      </c>
      <c r="B138" s="1019" t="s">
        <v>198</v>
      </c>
      <c r="C138" s="1019" t="s">
        <v>23</v>
      </c>
      <c r="D138" s="1019" t="s">
        <v>21</v>
      </c>
      <c r="E138" s="1018" t="s">
        <v>204</v>
      </c>
      <c r="F138" s="1019" t="s">
        <v>10</v>
      </c>
    </row>
    <row r="139" spans="1:6" ht="24.75" customHeight="1">
      <c r="A139" s="1019" t="s">
        <v>197</v>
      </c>
      <c r="B139" s="1019" t="s">
        <v>198</v>
      </c>
      <c r="C139" s="1019" t="s">
        <v>97</v>
      </c>
      <c r="D139" s="1019" t="s">
        <v>21</v>
      </c>
      <c r="E139" s="1018" t="s">
        <v>205</v>
      </c>
      <c r="F139" s="1019" t="s">
        <v>10</v>
      </c>
    </row>
    <row r="140" spans="1:6" ht="24.75" customHeight="1">
      <c r="A140" s="1019" t="s">
        <v>197</v>
      </c>
      <c r="B140" s="1019" t="s">
        <v>198</v>
      </c>
      <c r="C140" s="1019" t="s">
        <v>102</v>
      </c>
      <c r="D140" s="1019" t="s">
        <v>103</v>
      </c>
      <c r="E140" s="1018" t="s">
        <v>206</v>
      </c>
      <c r="F140" s="1019" t="s">
        <v>10</v>
      </c>
    </row>
    <row r="141" spans="1:6" ht="24.75" customHeight="1">
      <c r="A141" s="1019" t="s">
        <v>197</v>
      </c>
      <c r="B141" s="1019" t="s">
        <v>198</v>
      </c>
      <c r="C141" s="1019" t="s">
        <v>27</v>
      </c>
      <c r="D141" s="1019" t="s">
        <v>28</v>
      </c>
      <c r="E141" s="1018" t="s">
        <v>207</v>
      </c>
      <c r="F141" s="1019" t="s">
        <v>10</v>
      </c>
    </row>
    <row r="142" spans="1:6" ht="24.75" customHeight="1">
      <c r="A142" s="1019" t="s">
        <v>197</v>
      </c>
      <c r="B142" s="1019" t="s">
        <v>198</v>
      </c>
      <c r="C142" s="1019" t="s">
        <v>106</v>
      </c>
      <c r="D142" s="1019" t="s">
        <v>62</v>
      </c>
      <c r="E142" s="1018" t="s">
        <v>208</v>
      </c>
      <c r="F142" s="1019" t="s">
        <v>10</v>
      </c>
    </row>
    <row r="143" spans="1:6" ht="24.75" customHeight="1">
      <c r="A143" s="1019" t="s">
        <v>197</v>
      </c>
      <c r="B143" s="1019" t="s">
        <v>198</v>
      </c>
      <c r="C143" s="1019" t="s">
        <v>108</v>
      </c>
      <c r="D143" s="1019" t="s">
        <v>62</v>
      </c>
      <c r="E143" s="1018" t="s">
        <v>209</v>
      </c>
      <c r="F143" s="1019" t="s">
        <v>10</v>
      </c>
    </row>
    <row r="144" spans="1:6" ht="24.75" customHeight="1">
      <c r="A144" s="1019" t="s">
        <v>197</v>
      </c>
      <c r="B144" s="1019" t="s">
        <v>198</v>
      </c>
      <c r="C144" s="1019" t="s">
        <v>30</v>
      </c>
      <c r="D144" s="1019" t="s">
        <v>31</v>
      </c>
      <c r="E144" s="1018" t="s">
        <v>210</v>
      </c>
      <c r="F144" s="1019" t="s">
        <v>10</v>
      </c>
    </row>
    <row r="145" spans="1:6" ht="24.75" customHeight="1">
      <c r="A145" s="1019" t="s">
        <v>197</v>
      </c>
      <c r="B145" s="1019" t="s">
        <v>198</v>
      </c>
      <c r="C145" s="1019" t="s">
        <v>73</v>
      </c>
      <c r="D145" s="1019" t="s">
        <v>31</v>
      </c>
      <c r="E145" s="1018" t="s">
        <v>211</v>
      </c>
      <c r="F145" s="1019" t="s">
        <v>10</v>
      </c>
    </row>
    <row r="146" spans="1:6" ht="24.75" customHeight="1">
      <c r="A146" s="1017" t="s">
        <v>212</v>
      </c>
      <c r="B146" s="1019" t="s">
        <v>213</v>
      </c>
      <c r="C146" s="1019" t="s">
        <v>10</v>
      </c>
      <c r="D146" s="1019" t="s">
        <v>16</v>
      </c>
      <c r="E146" s="1018" t="s">
        <v>214</v>
      </c>
      <c r="F146" s="1019" t="s">
        <v>10</v>
      </c>
    </row>
    <row r="147" spans="1:6" ht="30" customHeight="1">
      <c r="A147" s="1019" t="s">
        <v>215</v>
      </c>
      <c r="B147" s="1019" t="s">
        <v>216</v>
      </c>
      <c r="C147" s="1019" t="s">
        <v>58</v>
      </c>
      <c r="D147" s="1019" t="s">
        <v>59</v>
      </c>
      <c r="E147" s="1018" t="s">
        <v>217</v>
      </c>
      <c r="F147" s="1019" t="s">
        <v>10</v>
      </c>
    </row>
    <row r="148" spans="1:6" ht="24.75" customHeight="1">
      <c r="A148" s="1019" t="s">
        <v>215</v>
      </c>
      <c r="B148" s="1019" t="s">
        <v>216</v>
      </c>
      <c r="C148" s="1019" t="s">
        <v>61</v>
      </c>
      <c r="D148" s="1019" t="s">
        <v>62</v>
      </c>
      <c r="E148" s="1018" t="s">
        <v>218</v>
      </c>
      <c r="F148" s="1019" t="s">
        <v>10</v>
      </c>
    </row>
    <row r="149" spans="1:6" ht="24.75" customHeight="1">
      <c r="A149" s="1019" t="s">
        <v>215</v>
      </c>
      <c r="B149" s="1019" t="s">
        <v>216</v>
      </c>
      <c r="C149" s="1019" t="s">
        <v>20</v>
      </c>
      <c r="D149" s="1019" t="s">
        <v>21</v>
      </c>
      <c r="E149" s="1018" t="s">
        <v>92</v>
      </c>
      <c r="F149" s="1019" t="s">
        <v>10</v>
      </c>
    </row>
    <row r="150" spans="1:6" ht="24.75" customHeight="1">
      <c r="A150" s="1019" t="s">
        <v>215</v>
      </c>
      <c r="B150" s="1019" t="s">
        <v>216</v>
      </c>
      <c r="C150" s="1019" t="s">
        <v>65</v>
      </c>
      <c r="D150" s="1019" t="s">
        <v>62</v>
      </c>
      <c r="E150" s="1018" t="s">
        <v>66</v>
      </c>
      <c r="F150" s="1019" t="s">
        <v>10</v>
      </c>
    </row>
    <row r="151" spans="1:6" ht="24.75" customHeight="1">
      <c r="A151" s="1019" t="s">
        <v>215</v>
      </c>
      <c r="B151" s="1019" t="s">
        <v>216</v>
      </c>
      <c r="C151" s="1019" t="s">
        <v>94</v>
      </c>
      <c r="D151" s="1019" t="s">
        <v>21</v>
      </c>
      <c r="E151" s="1018" t="s">
        <v>122</v>
      </c>
      <c r="F151" s="1019" t="s">
        <v>10</v>
      </c>
    </row>
    <row r="152" spans="1:6" ht="24.75" customHeight="1">
      <c r="A152" s="1019" t="s">
        <v>215</v>
      </c>
      <c r="B152" s="1019" t="s">
        <v>216</v>
      </c>
      <c r="C152" s="1019" t="s">
        <v>99</v>
      </c>
      <c r="D152" s="1019" t="s">
        <v>21</v>
      </c>
      <c r="E152" s="1018" t="s">
        <v>219</v>
      </c>
      <c r="F152" s="1019" t="s">
        <v>10</v>
      </c>
    </row>
    <row r="153" spans="1:6" ht="24.75" customHeight="1">
      <c r="A153" s="1019" t="s">
        <v>215</v>
      </c>
      <c r="B153" s="1019" t="s">
        <v>216</v>
      </c>
      <c r="C153" s="1019" t="s">
        <v>68</v>
      </c>
      <c r="D153" s="1019" t="s">
        <v>21</v>
      </c>
      <c r="E153" s="1018" t="s">
        <v>119</v>
      </c>
      <c r="F153" s="1019" t="s">
        <v>10</v>
      </c>
    </row>
    <row r="154" spans="1:6" ht="24.75" customHeight="1">
      <c r="A154" s="1019" t="s">
        <v>215</v>
      </c>
      <c r="B154" s="1019" t="s">
        <v>216</v>
      </c>
      <c r="C154" s="1019" t="s">
        <v>49</v>
      </c>
      <c r="D154" s="1019" t="s">
        <v>21</v>
      </c>
      <c r="E154" s="1018" t="s">
        <v>220</v>
      </c>
      <c r="F154" s="1019" t="s">
        <v>10</v>
      </c>
    </row>
    <row r="155" spans="1:6" ht="24.75" customHeight="1">
      <c r="A155" s="1019" t="s">
        <v>215</v>
      </c>
      <c r="B155" s="1019" t="s">
        <v>216</v>
      </c>
      <c r="C155" s="1019" t="s">
        <v>23</v>
      </c>
      <c r="D155" s="1019" t="s">
        <v>21</v>
      </c>
      <c r="E155" s="1018" t="s">
        <v>221</v>
      </c>
      <c r="F155" s="1019" t="s">
        <v>10</v>
      </c>
    </row>
    <row r="156" spans="1:6" ht="24.75" customHeight="1">
      <c r="A156" s="1019" t="s">
        <v>215</v>
      </c>
      <c r="B156" s="1019" t="s">
        <v>216</v>
      </c>
      <c r="C156" s="1019" t="s">
        <v>102</v>
      </c>
      <c r="D156" s="1019" t="s">
        <v>103</v>
      </c>
      <c r="E156" s="1018" t="s">
        <v>104</v>
      </c>
      <c r="F156" s="1019" t="s">
        <v>10</v>
      </c>
    </row>
    <row r="157" spans="1:6" ht="24.75" customHeight="1">
      <c r="A157" s="1019" t="s">
        <v>215</v>
      </c>
      <c r="B157" s="1019" t="s">
        <v>216</v>
      </c>
      <c r="C157" s="1019" t="s">
        <v>27</v>
      </c>
      <c r="D157" s="1019" t="s">
        <v>28</v>
      </c>
      <c r="E157" s="1018" t="s">
        <v>222</v>
      </c>
      <c r="F157" s="1019" t="s">
        <v>10</v>
      </c>
    </row>
    <row r="158" spans="1:6" ht="24.75" customHeight="1">
      <c r="A158" s="1019" t="s">
        <v>215</v>
      </c>
      <c r="B158" s="1019" t="s">
        <v>216</v>
      </c>
      <c r="C158" s="1019" t="s">
        <v>108</v>
      </c>
      <c r="D158" s="1019" t="s">
        <v>62</v>
      </c>
      <c r="E158" s="1018" t="s">
        <v>223</v>
      </c>
      <c r="F158" s="1019" t="s">
        <v>10</v>
      </c>
    </row>
    <row r="159" spans="1:6" ht="24.75" customHeight="1">
      <c r="A159" s="1019" t="s">
        <v>215</v>
      </c>
      <c r="B159" s="1019" t="s">
        <v>216</v>
      </c>
      <c r="C159" s="1019" t="s">
        <v>30</v>
      </c>
      <c r="D159" s="1019" t="s">
        <v>31</v>
      </c>
      <c r="E159" s="1018" t="s">
        <v>224</v>
      </c>
      <c r="F159" s="1019" t="s">
        <v>10</v>
      </c>
    </row>
    <row r="160" spans="1:6" ht="24.75" customHeight="1">
      <c r="A160" s="1019" t="s">
        <v>215</v>
      </c>
      <c r="B160" s="1019" t="s">
        <v>216</v>
      </c>
      <c r="C160" s="1019" t="s">
        <v>73</v>
      </c>
      <c r="D160" s="1019" t="s">
        <v>31</v>
      </c>
      <c r="E160" s="1018" t="s">
        <v>225</v>
      </c>
      <c r="F160" s="1019" t="s">
        <v>10</v>
      </c>
    </row>
    <row r="161" spans="1:6" ht="24.75" customHeight="1">
      <c r="A161" s="1017" t="s">
        <v>226</v>
      </c>
      <c r="B161" s="1019" t="s">
        <v>227</v>
      </c>
      <c r="C161" s="1019" t="s">
        <v>10</v>
      </c>
      <c r="D161" s="1019" t="s">
        <v>16</v>
      </c>
      <c r="E161" s="1018" t="s">
        <v>228</v>
      </c>
      <c r="F161" s="1019" t="s">
        <v>10</v>
      </c>
    </row>
    <row r="162" spans="1:6" ht="30" customHeight="1">
      <c r="A162" s="1019" t="s">
        <v>229</v>
      </c>
      <c r="B162" s="1019" t="s">
        <v>230</v>
      </c>
      <c r="C162" s="1019" t="s">
        <v>58</v>
      </c>
      <c r="D162" s="1019" t="s">
        <v>59</v>
      </c>
      <c r="E162" s="1018" t="s">
        <v>231</v>
      </c>
      <c r="F162" s="1019" t="s">
        <v>10</v>
      </c>
    </row>
    <row r="163" spans="1:6" ht="24.75" customHeight="1">
      <c r="A163" s="1019" t="s">
        <v>229</v>
      </c>
      <c r="B163" s="1019" t="s">
        <v>230</v>
      </c>
      <c r="C163" s="1019" t="s">
        <v>61</v>
      </c>
      <c r="D163" s="1019" t="s">
        <v>62</v>
      </c>
      <c r="E163" s="1018" t="s">
        <v>232</v>
      </c>
      <c r="F163" s="1019" t="s">
        <v>10</v>
      </c>
    </row>
    <row r="164" spans="1:6" ht="24.75" customHeight="1">
      <c r="A164" s="1019" t="s">
        <v>229</v>
      </c>
      <c r="B164" s="1019" t="s">
        <v>230</v>
      </c>
      <c r="C164" s="1019" t="s">
        <v>20</v>
      </c>
      <c r="D164" s="1019" t="s">
        <v>21</v>
      </c>
      <c r="E164" s="1018" t="s">
        <v>92</v>
      </c>
      <c r="F164" s="1019" t="s">
        <v>10</v>
      </c>
    </row>
    <row r="165" spans="1:6" ht="24.75" customHeight="1">
      <c r="A165" s="1019" t="s">
        <v>229</v>
      </c>
      <c r="B165" s="1019" t="s">
        <v>230</v>
      </c>
      <c r="C165" s="1019" t="s">
        <v>65</v>
      </c>
      <c r="D165" s="1019" t="s">
        <v>62</v>
      </c>
      <c r="E165" s="1018" t="s">
        <v>66</v>
      </c>
      <c r="F165" s="1019" t="s">
        <v>10</v>
      </c>
    </row>
    <row r="166" spans="1:6" ht="24.75" customHeight="1">
      <c r="A166" s="1019" t="s">
        <v>229</v>
      </c>
      <c r="B166" s="1019" t="s">
        <v>230</v>
      </c>
      <c r="C166" s="1019" t="s">
        <v>49</v>
      </c>
      <c r="D166" s="1019" t="s">
        <v>21</v>
      </c>
      <c r="E166" s="1018" t="s">
        <v>233</v>
      </c>
      <c r="F166" s="1019" t="s">
        <v>10</v>
      </c>
    </row>
    <row r="167" spans="1:6" ht="24.75" customHeight="1">
      <c r="A167" s="1019" t="s">
        <v>229</v>
      </c>
      <c r="B167" s="1019" t="s">
        <v>230</v>
      </c>
      <c r="C167" s="1019" t="s">
        <v>68</v>
      </c>
      <c r="D167" s="1019" t="s">
        <v>21</v>
      </c>
      <c r="E167" s="1018" t="s">
        <v>141</v>
      </c>
      <c r="F167" s="1019" t="s">
        <v>10</v>
      </c>
    </row>
    <row r="168" spans="1:6" ht="24.75" customHeight="1">
      <c r="A168" s="1019" t="s">
        <v>229</v>
      </c>
      <c r="B168" s="1019" t="s">
        <v>230</v>
      </c>
      <c r="C168" s="1019" t="s">
        <v>94</v>
      </c>
      <c r="D168" s="1019" t="s">
        <v>21</v>
      </c>
      <c r="E168" s="1018" t="s">
        <v>234</v>
      </c>
      <c r="F168" s="1019" t="s">
        <v>10</v>
      </c>
    </row>
    <row r="169" spans="1:6" ht="24.75" customHeight="1">
      <c r="A169" s="1019" t="s">
        <v>229</v>
      </c>
      <c r="B169" s="1019" t="s">
        <v>230</v>
      </c>
      <c r="C169" s="1019" t="s">
        <v>99</v>
      </c>
      <c r="D169" s="1019" t="s">
        <v>21</v>
      </c>
      <c r="E169" s="1018" t="s">
        <v>219</v>
      </c>
      <c r="F169" s="1019" t="s">
        <v>10</v>
      </c>
    </row>
    <row r="170" spans="1:6" ht="24.75" customHeight="1">
      <c r="A170" s="1019" t="s">
        <v>229</v>
      </c>
      <c r="B170" s="1019" t="s">
        <v>230</v>
      </c>
      <c r="C170" s="1019" t="s">
        <v>23</v>
      </c>
      <c r="D170" s="1019" t="s">
        <v>21</v>
      </c>
      <c r="E170" s="1018" t="s">
        <v>235</v>
      </c>
      <c r="F170" s="1019" t="s">
        <v>10</v>
      </c>
    </row>
    <row r="171" spans="1:6" ht="24.75" customHeight="1">
      <c r="A171" s="1019" t="s">
        <v>229</v>
      </c>
      <c r="B171" s="1019" t="s">
        <v>230</v>
      </c>
      <c r="C171" s="1019" t="s">
        <v>102</v>
      </c>
      <c r="D171" s="1019" t="s">
        <v>103</v>
      </c>
      <c r="E171" s="1018" t="s">
        <v>236</v>
      </c>
      <c r="F171" s="1019" t="s">
        <v>10</v>
      </c>
    </row>
    <row r="172" spans="1:6" ht="24.75" customHeight="1">
      <c r="A172" s="1019" t="s">
        <v>229</v>
      </c>
      <c r="B172" s="1019" t="s">
        <v>230</v>
      </c>
      <c r="C172" s="1019" t="s">
        <v>27</v>
      </c>
      <c r="D172" s="1019" t="s">
        <v>28</v>
      </c>
      <c r="E172" s="1018" t="s">
        <v>237</v>
      </c>
      <c r="F172" s="1019" t="s">
        <v>10</v>
      </c>
    </row>
    <row r="173" spans="1:6" ht="24.75" customHeight="1">
      <c r="A173" s="1019" t="s">
        <v>229</v>
      </c>
      <c r="B173" s="1019" t="s">
        <v>230</v>
      </c>
      <c r="C173" s="1019" t="s">
        <v>106</v>
      </c>
      <c r="D173" s="1019" t="s">
        <v>62</v>
      </c>
      <c r="E173" s="1018" t="s">
        <v>238</v>
      </c>
      <c r="F173" s="1019" t="s">
        <v>10</v>
      </c>
    </row>
    <row r="174" spans="1:6" ht="24.75" customHeight="1">
      <c r="A174" s="1019" t="s">
        <v>229</v>
      </c>
      <c r="B174" s="1019" t="s">
        <v>230</v>
      </c>
      <c r="C174" s="1019" t="s">
        <v>108</v>
      </c>
      <c r="D174" s="1019" t="s">
        <v>62</v>
      </c>
      <c r="E174" s="1018" t="s">
        <v>239</v>
      </c>
      <c r="F174" s="1019" t="s">
        <v>10</v>
      </c>
    </row>
    <row r="175" spans="1:6" ht="24.75" customHeight="1">
      <c r="A175" s="1019" t="s">
        <v>229</v>
      </c>
      <c r="B175" s="1019" t="s">
        <v>230</v>
      </c>
      <c r="C175" s="1019" t="s">
        <v>30</v>
      </c>
      <c r="D175" s="1019" t="s">
        <v>31</v>
      </c>
      <c r="E175" s="1018" t="s">
        <v>240</v>
      </c>
      <c r="F175" s="1019" t="s">
        <v>10</v>
      </c>
    </row>
    <row r="176" spans="1:6" ht="24.75" customHeight="1">
      <c r="A176" s="1019" t="s">
        <v>229</v>
      </c>
      <c r="B176" s="1019" t="s">
        <v>230</v>
      </c>
      <c r="C176" s="1019" t="s">
        <v>73</v>
      </c>
      <c r="D176" s="1019" t="s">
        <v>31</v>
      </c>
      <c r="E176" s="1018" t="s">
        <v>241</v>
      </c>
      <c r="F176" s="1019" t="s">
        <v>10</v>
      </c>
    </row>
    <row r="177" spans="1:6" ht="24.75" customHeight="1">
      <c r="A177" s="1017" t="s">
        <v>242</v>
      </c>
      <c r="B177" s="1019" t="s">
        <v>243</v>
      </c>
      <c r="C177" s="1019" t="s">
        <v>10</v>
      </c>
      <c r="D177" s="1019" t="s">
        <v>16</v>
      </c>
      <c r="E177" s="1018" t="s">
        <v>244</v>
      </c>
      <c r="F177" s="1019" t="s">
        <v>10</v>
      </c>
    </row>
    <row r="178" spans="1:6" ht="30" customHeight="1">
      <c r="A178" s="1019" t="s">
        <v>245</v>
      </c>
      <c r="B178" s="1019" t="s">
        <v>246</v>
      </c>
      <c r="C178" s="1019" t="s">
        <v>58</v>
      </c>
      <c r="D178" s="1019" t="s">
        <v>59</v>
      </c>
      <c r="E178" s="1018" t="s">
        <v>247</v>
      </c>
      <c r="F178" s="1019" t="s">
        <v>10</v>
      </c>
    </row>
    <row r="179" spans="1:6" ht="24.75" customHeight="1">
      <c r="A179" s="1019" t="s">
        <v>245</v>
      </c>
      <c r="B179" s="1019" t="s">
        <v>246</v>
      </c>
      <c r="C179" s="1019" t="s">
        <v>61</v>
      </c>
      <c r="D179" s="1019" t="s">
        <v>62</v>
      </c>
      <c r="E179" s="1018" t="s">
        <v>248</v>
      </c>
      <c r="F179" s="1019" t="s">
        <v>10</v>
      </c>
    </row>
    <row r="180" spans="1:6" ht="24.75" customHeight="1">
      <c r="A180" s="1019" t="s">
        <v>245</v>
      </c>
      <c r="B180" s="1019" t="s">
        <v>246</v>
      </c>
      <c r="C180" s="1019" t="s">
        <v>20</v>
      </c>
      <c r="D180" s="1019" t="s">
        <v>21</v>
      </c>
      <c r="E180" s="1018" t="s">
        <v>249</v>
      </c>
      <c r="F180" s="1019" t="s">
        <v>10</v>
      </c>
    </row>
    <row r="181" spans="1:6" ht="24.75" customHeight="1">
      <c r="A181" s="1019" t="s">
        <v>245</v>
      </c>
      <c r="B181" s="1019" t="s">
        <v>246</v>
      </c>
      <c r="C181" s="1019" t="s">
        <v>65</v>
      </c>
      <c r="D181" s="1019" t="s">
        <v>62</v>
      </c>
      <c r="E181" s="1018" t="s">
        <v>66</v>
      </c>
      <c r="F181" s="1019" t="s">
        <v>10</v>
      </c>
    </row>
    <row r="182" spans="1:6" ht="24.75" customHeight="1">
      <c r="A182" s="1019" t="s">
        <v>245</v>
      </c>
      <c r="B182" s="1019" t="s">
        <v>246</v>
      </c>
      <c r="C182" s="1019" t="s">
        <v>94</v>
      </c>
      <c r="D182" s="1019" t="s">
        <v>21</v>
      </c>
      <c r="E182" s="1018" t="s">
        <v>122</v>
      </c>
      <c r="F182" s="1019" t="s">
        <v>10</v>
      </c>
    </row>
    <row r="183" spans="1:6" ht="24.75" customHeight="1">
      <c r="A183" s="1019" t="s">
        <v>245</v>
      </c>
      <c r="B183" s="1019" t="s">
        <v>246</v>
      </c>
      <c r="C183" s="1019" t="s">
        <v>68</v>
      </c>
      <c r="D183" s="1019" t="s">
        <v>21</v>
      </c>
      <c r="E183" s="1018" t="s">
        <v>119</v>
      </c>
      <c r="F183" s="1019" t="s">
        <v>10</v>
      </c>
    </row>
    <row r="184" spans="1:6" ht="24.75" customHeight="1">
      <c r="A184" s="1019" t="s">
        <v>245</v>
      </c>
      <c r="B184" s="1019" t="s">
        <v>246</v>
      </c>
      <c r="C184" s="1019" t="s">
        <v>49</v>
      </c>
      <c r="D184" s="1019" t="s">
        <v>21</v>
      </c>
      <c r="E184" s="1018" t="s">
        <v>250</v>
      </c>
      <c r="F184" s="1019" t="s">
        <v>10</v>
      </c>
    </row>
    <row r="185" spans="1:6" ht="24.75" customHeight="1">
      <c r="A185" s="1019" t="s">
        <v>245</v>
      </c>
      <c r="B185" s="1019" t="s">
        <v>246</v>
      </c>
      <c r="C185" s="1019" t="s">
        <v>99</v>
      </c>
      <c r="D185" s="1019" t="s">
        <v>21</v>
      </c>
      <c r="E185" s="1018" t="s">
        <v>251</v>
      </c>
      <c r="F185" s="1019" t="s">
        <v>10</v>
      </c>
    </row>
    <row r="186" spans="1:6" ht="24.75" customHeight="1">
      <c r="A186" s="1019" t="s">
        <v>245</v>
      </c>
      <c r="B186" s="1019" t="s">
        <v>246</v>
      </c>
      <c r="C186" s="1019" t="s">
        <v>23</v>
      </c>
      <c r="D186" s="1019" t="s">
        <v>21</v>
      </c>
      <c r="E186" s="1018" t="s">
        <v>252</v>
      </c>
      <c r="F186" s="1019" t="s">
        <v>10</v>
      </c>
    </row>
    <row r="187" spans="1:6" ht="24.75" customHeight="1">
      <c r="A187" s="1019" t="s">
        <v>245</v>
      </c>
      <c r="B187" s="1019" t="s">
        <v>246</v>
      </c>
      <c r="C187" s="1019" t="s">
        <v>102</v>
      </c>
      <c r="D187" s="1019" t="s">
        <v>103</v>
      </c>
      <c r="E187" s="1018" t="s">
        <v>104</v>
      </c>
      <c r="F187" s="1019" t="s">
        <v>10</v>
      </c>
    </row>
    <row r="188" spans="1:6" ht="24.75" customHeight="1">
      <c r="A188" s="1019" t="s">
        <v>245</v>
      </c>
      <c r="B188" s="1019" t="s">
        <v>246</v>
      </c>
      <c r="C188" s="1019" t="s">
        <v>27</v>
      </c>
      <c r="D188" s="1019" t="s">
        <v>28</v>
      </c>
      <c r="E188" s="1018" t="s">
        <v>253</v>
      </c>
      <c r="F188" s="1019" t="s">
        <v>10</v>
      </c>
    </row>
    <row r="189" spans="1:6" ht="24.75" customHeight="1">
      <c r="A189" s="1019" t="s">
        <v>245</v>
      </c>
      <c r="B189" s="1019" t="s">
        <v>246</v>
      </c>
      <c r="C189" s="1019" t="s">
        <v>108</v>
      </c>
      <c r="D189" s="1019" t="s">
        <v>62</v>
      </c>
      <c r="E189" s="1018" t="s">
        <v>254</v>
      </c>
      <c r="F189" s="1019" t="s">
        <v>10</v>
      </c>
    </row>
    <row r="190" spans="1:6" ht="24.75" customHeight="1">
      <c r="A190" s="1019" t="s">
        <v>245</v>
      </c>
      <c r="B190" s="1019" t="s">
        <v>246</v>
      </c>
      <c r="C190" s="1019" t="s">
        <v>106</v>
      </c>
      <c r="D190" s="1019" t="s">
        <v>62</v>
      </c>
      <c r="E190" s="1018" t="s">
        <v>255</v>
      </c>
      <c r="F190" s="1019" t="s">
        <v>10</v>
      </c>
    </row>
    <row r="191" spans="1:6" ht="24.75" customHeight="1">
      <c r="A191" s="1019" t="s">
        <v>245</v>
      </c>
      <c r="B191" s="1019" t="s">
        <v>246</v>
      </c>
      <c r="C191" s="1019" t="s">
        <v>30</v>
      </c>
      <c r="D191" s="1019" t="s">
        <v>31</v>
      </c>
      <c r="E191" s="1018" t="s">
        <v>256</v>
      </c>
      <c r="F191" s="1019" t="s">
        <v>10</v>
      </c>
    </row>
    <row r="192" spans="1:6" ht="24.75" customHeight="1">
      <c r="A192" s="1019" t="s">
        <v>245</v>
      </c>
      <c r="B192" s="1019" t="s">
        <v>246</v>
      </c>
      <c r="C192" s="1019" t="s">
        <v>73</v>
      </c>
      <c r="D192" s="1019" t="s">
        <v>31</v>
      </c>
      <c r="E192" s="1018" t="s">
        <v>257</v>
      </c>
      <c r="F192" s="1019" t="s">
        <v>10</v>
      </c>
    </row>
    <row r="193" spans="1:6" ht="24.75" customHeight="1">
      <c r="A193" s="1017" t="s">
        <v>258</v>
      </c>
      <c r="B193" s="1019" t="s">
        <v>259</v>
      </c>
      <c r="C193" s="1019" t="s">
        <v>10</v>
      </c>
      <c r="D193" s="1019" t="s">
        <v>16</v>
      </c>
      <c r="E193" s="1018" t="s">
        <v>260</v>
      </c>
      <c r="F193" s="1019" t="s">
        <v>10</v>
      </c>
    </row>
    <row r="194" spans="1:6" ht="30" customHeight="1">
      <c r="A194" s="1019" t="s">
        <v>261</v>
      </c>
      <c r="B194" s="1019" t="s">
        <v>262</v>
      </c>
      <c r="C194" s="1019" t="s">
        <v>58</v>
      </c>
      <c r="D194" s="1019" t="s">
        <v>59</v>
      </c>
      <c r="E194" s="1018" t="s">
        <v>263</v>
      </c>
      <c r="F194" s="1019" t="s">
        <v>10</v>
      </c>
    </row>
    <row r="195" spans="1:6" ht="24.75" customHeight="1">
      <c r="A195" s="1019" t="s">
        <v>261</v>
      </c>
      <c r="B195" s="1019" t="s">
        <v>262</v>
      </c>
      <c r="C195" s="1019" t="s">
        <v>61</v>
      </c>
      <c r="D195" s="1019" t="s">
        <v>62</v>
      </c>
      <c r="E195" s="1018" t="s">
        <v>264</v>
      </c>
      <c r="F195" s="1019" t="s">
        <v>10</v>
      </c>
    </row>
    <row r="196" spans="1:6" ht="24.75" customHeight="1">
      <c r="A196" s="1019" t="s">
        <v>261</v>
      </c>
      <c r="B196" s="1019" t="s">
        <v>262</v>
      </c>
      <c r="C196" s="1019" t="s">
        <v>20</v>
      </c>
      <c r="D196" s="1019" t="s">
        <v>21</v>
      </c>
      <c r="E196" s="1018" t="s">
        <v>22</v>
      </c>
      <c r="F196" s="1019" t="s">
        <v>10</v>
      </c>
    </row>
    <row r="197" spans="1:6" ht="24.75" customHeight="1">
      <c r="A197" s="1019" t="s">
        <v>261</v>
      </c>
      <c r="B197" s="1019" t="s">
        <v>262</v>
      </c>
      <c r="C197" s="1019" t="s">
        <v>65</v>
      </c>
      <c r="D197" s="1019" t="s">
        <v>62</v>
      </c>
      <c r="E197" s="1018" t="s">
        <v>66</v>
      </c>
      <c r="F197" s="1019" t="s">
        <v>10</v>
      </c>
    </row>
    <row r="198" spans="1:6" ht="24.75" customHeight="1">
      <c r="A198" s="1019" t="s">
        <v>261</v>
      </c>
      <c r="B198" s="1019" t="s">
        <v>262</v>
      </c>
      <c r="C198" s="1019" t="s">
        <v>68</v>
      </c>
      <c r="D198" s="1019" t="s">
        <v>21</v>
      </c>
      <c r="E198" s="1018" t="s">
        <v>119</v>
      </c>
      <c r="F198" s="1019" t="s">
        <v>10</v>
      </c>
    </row>
    <row r="199" spans="1:6" ht="24.75" customHeight="1">
      <c r="A199" s="1019" t="s">
        <v>261</v>
      </c>
      <c r="B199" s="1019" t="s">
        <v>262</v>
      </c>
      <c r="C199" s="1019" t="s">
        <v>49</v>
      </c>
      <c r="D199" s="1019" t="s">
        <v>21</v>
      </c>
      <c r="E199" s="1018" t="s">
        <v>265</v>
      </c>
      <c r="F199" s="1019" t="s">
        <v>10</v>
      </c>
    </row>
    <row r="200" spans="1:6" ht="24.75" customHeight="1">
      <c r="A200" s="1019" t="s">
        <v>261</v>
      </c>
      <c r="B200" s="1019" t="s">
        <v>262</v>
      </c>
      <c r="C200" s="1019" t="s">
        <v>94</v>
      </c>
      <c r="D200" s="1019" t="s">
        <v>21</v>
      </c>
      <c r="E200" s="1018" t="s">
        <v>122</v>
      </c>
      <c r="F200" s="1019" t="s">
        <v>10</v>
      </c>
    </row>
    <row r="201" spans="1:6" ht="24.75" customHeight="1">
      <c r="A201" s="1019" t="s">
        <v>261</v>
      </c>
      <c r="B201" s="1019" t="s">
        <v>262</v>
      </c>
      <c r="C201" s="1019" t="s">
        <v>97</v>
      </c>
      <c r="D201" s="1019" t="s">
        <v>21</v>
      </c>
      <c r="E201" s="1018" t="s">
        <v>266</v>
      </c>
      <c r="F201" s="1019" t="s">
        <v>10</v>
      </c>
    </row>
    <row r="202" spans="1:6" ht="24.75" customHeight="1">
      <c r="A202" s="1019" t="s">
        <v>261</v>
      </c>
      <c r="B202" s="1019" t="s">
        <v>262</v>
      </c>
      <c r="C202" s="1019" t="s">
        <v>23</v>
      </c>
      <c r="D202" s="1019" t="s">
        <v>21</v>
      </c>
      <c r="E202" s="1018" t="s">
        <v>267</v>
      </c>
      <c r="F202" s="1019" t="s">
        <v>10</v>
      </c>
    </row>
    <row r="203" spans="1:6" ht="24.75" customHeight="1">
      <c r="A203" s="1019" t="s">
        <v>261</v>
      </c>
      <c r="B203" s="1019" t="s">
        <v>262</v>
      </c>
      <c r="C203" s="1019" t="s">
        <v>102</v>
      </c>
      <c r="D203" s="1019" t="s">
        <v>103</v>
      </c>
      <c r="E203" s="1018" t="s">
        <v>104</v>
      </c>
      <c r="F203" s="1019" t="s">
        <v>10</v>
      </c>
    </row>
    <row r="204" spans="1:6" ht="24.75" customHeight="1">
      <c r="A204" s="1019" t="s">
        <v>261</v>
      </c>
      <c r="B204" s="1019" t="s">
        <v>262</v>
      </c>
      <c r="C204" s="1019" t="s">
        <v>27</v>
      </c>
      <c r="D204" s="1019" t="s">
        <v>28</v>
      </c>
      <c r="E204" s="1018" t="s">
        <v>268</v>
      </c>
      <c r="F204" s="1019" t="s">
        <v>10</v>
      </c>
    </row>
    <row r="205" spans="1:6" ht="24.75" customHeight="1">
      <c r="A205" s="1019" t="s">
        <v>261</v>
      </c>
      <c r="B205" s="1019" t="s">
        <v>262</v>
      </c>
      <c r="C205" s="1019" t="s">
        <v>108</v>
      </c>
      <c r="D205" s="1019" t="s">
        <v>62</v>
      </c>
      <c r="E205" s="1018" t="s">
        <v>269</v>
      </c>
      <c r="F205" s="1019" t="s">
        <v>10</v>
      </c>
    </row>
    <row r="206" spans="1:6" ht="24.75" customHeight="1">
      <c r="A206" s="1019" t="s">
        <v>261</v>
      </c>
      <c r="B206" s="1019" t="s">
        <v>262</v>
      </c>
      <c r="C206" s="1019" t="s">
        <v>30</v>
      </c>
      <c r="D206" s="1019" t="s">
        <v>31</v>
      </c>
      <c r="E206" s="1018" t="s">
        <v>270</v>
      </c>
      <c r="F206" s="1019" t="s">
        <v>10</v>
      </c>
    </row>
    <row r="207" spans="1:6" ht="24.75" customHeight="1">
      <c r="A207" s="1019" t="s">
        <v>261</v>
      </c>
      <c r="B207" s="1019" t="s">
        <v>262</v>
      </c>
      <c r="C207" s="1019" t="s">
        <v>73</v>
      </c>
      <c r="D207" s="1019" t="s">
        <v>31</v>
      </c>
      <c r="E207" s="1018" t="s">
        <v>271</v>
      </c>
      <c r="F207" s="1019" t="s">
        <v>10</v>
      </c>
    </row>
    <row r="208" spans="1:6" ht="24.75" customHeight="1">
      <c r="A208" s="1017" t="s">
        <v>272</v>
      </c>
      <c r="B208" s="1019" t="s">
        <v>273</v>
      </c>
      <c r="C208" s="1019" t="s">
        <v>10</v>
      </c>
      <c r="D208" s="1019" t="s">
        <v>16</v>
      </c>
      <c r="E208" s="1018" t="s">
        <v>274</v>
      </c>
      <c r="F208" s="1019" t="s">
        <v>10</v>
      </c>
    </row>
    <row r="209" spans="1:6" ht="30" customHeight="1">
      <c r="A209" s="1019" t="s">
        <v>275</v>
      </c>
      <c r="B209" s="1019" t="s">
        <v>276</v>
      </c>
      <c r="C209" s="1019" t="s">
        <v>58</v>
      </c>
      <c r="D209" s="1019" t="s">
        <v>59</v>
      </c>
      <c r="E209" s="1018" t="s">
        <v>277</v>
      </c>
      <c r="F209" s="1019" t="s">
        <v>10</v>
      </c>
    </row>
    <row r="210" spans="1:6" ht="24.75" customHeight="1">
      <c r="A210" s="1019" t="s">
        <v>275</v>
      </c>
      <c r="B210" s="1019" t="s">
        <v>276</v>
      </c>
      <c r="C210" s="1019" t="s">
        <v>61</v>
      </c>
      <c r="D210" s="1019" t="s">
        <v>62</v>
      </c>
      <c r="E210" s="1018" t="s">
        <v>278</v>
      </c>
      <c r="F210" s="1019" t="s">
        <v>10</v>
      </c>
    </row>
    <row r="211" spans="1:6" ht="24.75" customHeight="1">
      <c r="A211" s="1019" t="s">
        <v>275</v>
      </c>
      <c r="B211" s="1019" t="s">
        <v>276</v>
      </c>
      <c r="C211" s="1019" t="s">
        <v>20</v>
      </c>
      <c r="D211" s="1019" t="s">
        <v>21</v>
      </c>
      <c r="E211" s="1018" t="s">
        <v>279</v>
      </c>
      <c r="F211" s="1019" t="s">
        <v>10</v>
      </c>
    </row>
    <row r="212" spans="1:6" ht="24.75" customHeight="1">
      <c r="A212" s="1019" t="s">
        <v>275</v>
      </c>
      <c r="B212" s="1019" t="s">
        <v>276</v>
      </c>
      <c r="C212" s="1019" t="s">
        <v>65</v>
      </c>
      <c r="D212" s="1019" t="s">
        <v>62</v>
      </c>
      <c r="E212" s="1018" t="s">
        <v>66</v>
      </c>
      <c r="F212" s="1019" t="s">
        <v>10</v>
      </c>
    </row>
    <row r="213" spans="1:6" ht="24.75" customHeight="1">
      <c r="A213" s="1019" t="s">
        <v>275</v>
      </c>
      <c r="B213" s="1019" t="s">
        <v>276</v>
      </c>
      <c r="C213" s="1019" t="s">
        <v>68</v>
      </c>
      <c r="D213" s="1019" t="s">
        <v>21</v>
      </c>
      <c r="E213" s="1018" t="s">
        <v>280</v>
      </c>
      <c r="F213" s="1019" t="s">
        <v>10</v>
      </c>
    </row>
    <row r="214" spans="1:6" ht="24.75" customHeight="1">
      <c r="A214" s="1019" t="s">
        <v>275</v>
      </c>
      <c r="B214" s="1019" t="s">
        <v>276</v>
      </c>
      <c r="C214" s="1019" t="s">
        <v>49</v>
      </c>
      <c r="D214" s="1019" t="s">
        <v>21</v>
      </c>
      <c r="E214" s="1018" t="s">
        <v>281</v>
      </c>
      <c r="F214" s="1019" t="s">
        <v>10</v>
      </c>
    </row>
    <row r="215" spans="1:6" ht="24.75" customHeight="1">
      <c r="A215" s="1019" t="s">
        <v>275</v>
      </c>
      <c r="B215" s="1019" t="s">
        <v>276</v>
      </c>
      <c r="C215" s="1019" t="s">
        <v>23</v>
      </c>
      <c r="D215" s="1019" t="s">
        <v>21</v>
      </c>
      <c r="E215" s="1018" t="s">
        <v>282</v>
      </c>
      <c r="F215" s="1019" t="s">
        <v>10</v>
      </c>
    </row>
    <row r="216" spans="1:6" ht="24.75" customHeight="1">
      <c r="A216" s="1019" t="s">
        <v>275</v>
      </c>
      <c r="B216" s="1019" t="s">
        <v>276</v>
      </c>
      <c r="C216" s="1019" t="s">
        <v>99</v>
      </c>
      <c r="D216" s="1019" t="s">
        <v>21</v>
      </c>
      <c r="E216" s="1018" t="s">
        <v>283</v>
      </c>
      <c r="F216" s="1019" t="s">
        <v>10</v>
      </c>
    </row>
    <row r="217" spans="1:6" ht="24.75" customHeight="1">
      <c r="A217" s="1019" t="s">
        <v>275</v>
      </c>
      <c r="B217" s="1019" t="s">
        <v>276</v>
      </c>
      <c r="C217" s="1019" t="s">
        <v>27</v>
      </c>
      <c r="D217" s="1019" t="s">
        <v>28</v>
      </c>
      <c r="E217" s="1018" t="s">
        <v>284</v>
      </c>
      <c r="F217" s="1019" t="s">
        <v>10</v>
      </c>
    </row>
    <row r="218" spans="1:6" ht="24.75" customHeight="1">
      <c r="A218" s="1019" t="s">
        <v>275</v>
      </c>
      <c r="B218" s="1019" t="s">
        <v>276</v>
      </c>
      <c r="C218" s="1019" t="s">
        <v>106</v>
      </c>
      <c r="D218" s="1019" t="s">
        <v>62</v>
      </c>
      <c r="E218" s="1018" t="s">
        <v>285</v>
      </c>
      <c r="F218" s="1019" t="s">
        <v>10</v>
      </c>
    </row>
    <row r="219" spans="1:6" ht="24.75" customHeight="1">
      <c r="A219" s="1019" t="s">
        <v>275</v>
      </c>
      <c r="B219" s="1019" t="s">
        <v>276</v>
      </c>
      <c r="C219" s="1019" t="s">
        <v>108</v>
      </c>
      <c r="D219" s="1019" t="s">
        <v>62</v>
      </c>
      <c r="E219" s="1018" t="s">
        <v>286</v>
      </c>
      <c r="F219" s="1019" t="s">
        <v>10</v>
      </c>
    </row>
    <row r="220" spans="1:6" ht="24.75" customHeight="1">
      <c r="A220" s="1019" t="s">
        <v>275</v>
      </c>
      <c r="B220" s="1019" t="s">
        <v>276</v>
      </c>
      <c r="C220" s="1019" t="s">
        <v>30</v>
      </c>
      <c r="D220" s="1019" t="s">
        <v>31</v>
      </c>
      <c r="E220" s="1018" t="s">
        <v>287</v>
      </c>
      <c r="F220" s="1019" t="s">
        <v>10</v>
      </c>
    </row>
    <row r="221" spans="1:6" ht="24.75" customHeight="1">
      <c r="A221" s="1019" t="s">
        <v>275</v>
      </c>
      <c r="B221" s="1019" t="s">
        <v>276</v>
      </c>
      <c r="C221" s="1019" t="s">
        <v>73</v>
      </c>
      <c r="D221" s="1019" t="s">
        <v>31</v>
      </c>
      <c r="E221" s="1018" t="s">
        <v>288</v>
      </c>
      <c r="F221" s="1019" t="s">
        <v>10</v>
      </c>
    </row>
    <row r="222" spans="1:6" ht="24.75" customHeight="1">
      <c r="A222" s="1017" t="s">
        <v>289</v>
      </c>
      <c r="B222" s="1019" t="s">
        <v>290</v>
      </c>
      <c r="C222" s="1019" t="s">
        <v>10</v>
      </c>
      <c r="D222" s="1019" t="s">
        <v>16</v>
      </c>
      <c r="E222" s="1018" t="s">
        <v>291</v>
      </c>
      <c r="F222" s="1019" t="s">
        <v>10</v>
      </c>
    </row>
    <row r="223" spans="1:6" ht="30" customHeight="1">
      <c r="A223" s="1019" t="s">
        <v>292</v>
      </c>
      <c r="B223" s="1019" t="s">
        <v>293</v>
      </c>
      <c r="C223" s="1019" t="s">
        <v>58</v>
      </c>
      <c r="D223" s="1019" t="s">
        <v>59</v>
      </c>
      <c r="E223" s="1018" t="s">
        <v>294</v>
      </c>
      <c r="F223" s="1019" t="s">
        <v>10</v>
      </c>
    </row>
    <row r="224" spans="1:6" ht="24.75" customHeight="1">
      <c r="A224" s="1019" t="s">
        <v>292</v>
      </c>
      <c r="B224" s="1019" t="s">
        <v>293</v>
      </c>
      <c r="C224" s="1019" t="s">
        <v>61</v>
      </c>
      <c r="D224" s="1019" t="s">
        <v>62</v>
      </c>
      <c r="E224" s="1018" t="s">
        <v>295</v>
      </c>
      <c r="F224" s="1019" t="s">
        <v>10</v>
      </c>
    </row>
    <row r="225" spans="1:6" ht="24.75" customHeight="1">
      <c r="A225" s="1019" t="s">
        <v>292</v>
      </c>
      <c r="B225" s="1019" t="s">
        <v>293</v>
      </c>
      <c r="C225" s="1019" t="s">
        <v>20</v>
      </c>
      <c r="D225" s="1019" t="s">
        <v>21</v>
      </c>
      <c r="E225" s="1018" t="s">
        <v>92</v>
      </c>
      <c r="F225" s="1019" t="s">
        <v>10</v>
      </c>
    </row>
    <row r="226" spans="1:6" ht="24.75" customHeight="1">
      <c r="A226" s="1019" t="s">
        <v>292</v>
      </c>
      <c r="B226" s="1019" t="s">
        <v>293</v>
      </c>
      <c r="C226" s="1019" t="s">
        <v>65</v>
      </c>
      <c r="D226" s="1019" t="s">
        <v>62</v>
      </c>
      <c r="E226" s="1018" t="s">
        <v>66</v>
      </c>
      <c r="F226" s="1019" t="s">
        <v>10</v>
      </c>
    </row>
    <row r="227" spans="1:6" ht="24.75" customHeight="1">
      <c r="A227" s="1019" t="s">
        <v>292</v>
      </c>
      <c r="B227" s="1019" t="s">
        <v>293</v>
      </c>
      <c r="C227" s="1019" t="s">
        <v>49</v>
      </c>
      <c r="D227" s="1019" t="s">
        <v>21</v>
      </c>
      <c r="E227" s="1018" t="s">
        <v>296</v>
      </c>
      <c r="F227" s="1019" t="s">
        <v>10</v>
      </c>
    </row>
    <row r="228" spans="1:6" ht="24.75" customHeight="1">
      <c r="A228" s="1019" t="s">
        <v>292</v>
      </c>
      <c r="B228" s="1019" t="s">
        <v>293</v>
      </c>
      <c r="C228" s="1019" t="s">
        <v>68</v>
      </c>
      <c r="D228" s="1019" t="s">
        <v>21</v>
      </c>
      <c r="E228" s="1018" t="s">
        <v>201</v>
      </c>
      <c r="F228" s="1019" t="s">
        <v>10</v>
      </c>
    </row>
    <row r="229" spans="1:6" ht="24.75" customHeight="1">
      <c r="A229" s="1019" t="s">
        <v>292</v>
      </c>
      <c r="B229" s="1019" t="s">
        <v>293</v>
      </c>
      <c r="C229" s="1019" t="s">
        <v>99</v>
      </c>
      <c r="D229" s="1019" t="s">
        <v>21</v>
      </c>
      <c r="E229" s="1018" t="s">
        <v>158</v>
      </c>
      <c r="F229" s="1019" t="s">
        <v>10</v>
      </c>
    </row>
    <row r="230" spans="1:6" ht="24.75" customHeight="1">
      <c r="A230" s="1019" t="s">
        <v>292</v>
      </c>
      <c r="B230" s="1019" t="s">
        <v>293</v>
      </c>
      <c r="C230" s="1019" t="s">
        <v>124</v>
      </c>
      <c r="D230" s="1019" t="s">
        <v>125</v>
      </c>
      <c r="E230" s="1018" t="s">
        <v>126</v>
      </c>
      <c r="F230" s="1019" t="s">
        <v>10</v>
      </c>
    </row>
    <row r="231" spans="1:6" ht="24.75" customHeight="1">
      <c r="A231" s="1019" t="s">
        <v>292</v>
      </c>
      <c r="B231" s="1019" t="s">
        <v>293</v>
      </c>
      <c r="C231" s="1019" t="s">
        <v>27</v>
      </c>
      <c r="D231" s="1019" t="s">
        <v>28</v>
      </c>
      <c r="E231" s="1018" t="s">
        <v>297</v>
      </c>
      <c r="F231" s="1019" t="s">
        <v>10</v>
      </c>
    </row>
    <row r="232" spans="1:6" ht="24.75" customHeight="1">
      <c r="A232" s="1019" t="s">
        <v>292</v>
      </c>
      <c r="B232" s="1019" t="s">
        <v>293</v>
      </c>
      <c r="C232" s="1019" t="s">
        <v>106</v>
      </c>
      <c r="D232" s="1019" t="s">
        <v>62</v>
      </c>
      <c r="E232" s="1018" t="s">
        <v>298</v>
      </c>
      <c r="F232" s="1019" t="s">
        <v>10</v>
      </c>
    </row>
    <row r="233" spans="1:6" ht="24.75" customHeight="1">
      <c r="A233" s="1019" t="s">
        <v>292</v>
      </c>
      <c r="B233" s="1019" t="s">
        <v>293</v>
      </c>
      <c r="C233" s="1019" t="s">
        <v>108</v>
      </c>
      <c r="D233" s="1019" t="s">
        <v>62</v>
      </c>
      <c r="E233" s="1018" t="s">
        <v>299</v>
      </c>
      <c r="F233" s="1019" t="s">
        <v>10</v>
      </c>
    </row>
    <row r="234" spans="1:6" ht="24.75" customHeight="1">
      <c r="A234" s="1019" t="s">
        <v>292</v>
      </c>
      <c r="B234" s="1019" t="s">
        <v>293</v>
      </c>
      <c r="C234" s="1019" t="s">
        <v>30</v>
      </c>
      <c r="D234" s="1019" t="s">
        <v>31</v>
      </c>
      <c r="E234" s="1018" t="s">
        <v>300</v>
      </c>
      <c r="F234" s="1019" t="s">
        <v>10</v>
      </c>
    </row>
    <row r="235" spans="1:6" ht="24.75" customHeight="1">
      <c r="A235" s="1019" t="s">
        <v>292</v>
      </c>
      <c r="B235" s="1019" t="s">
        <v>293</v>
      </c>
      <c r="C235" s="1019" t="s">
        <v>73</v>
      </c>
      <c r="D235" s="1019" t="s">
        <v>31</v>
      </c>
      <c r="E235" s="1018" t="s">
        <v>301</v>
      </c>
      <c r="F235" s="1019" t="s">
        <v>10</v>
      </c>
    </row>
    <row r="236" spans="1:6" ht="24.75" customHeight="1">
      <c r="A236" s="1017" t="s">
        <v>302</v>
      </c>
      <c r="B236" s="1019" t="s">
        <v>303</v>
      </c>
      <c r="C236" s="1019" t="s">
        <v>10</v>
      </c>
      <c r="D236" s="1019" t="s">
        <v>16</v>
      </c>
      <c r="E236" s="1018" t="s">
        <v>304</v>
      </c>
      <c r="F236" s="1019" t="s">
        <v>10</v>
      </c>
    </row>
    <row r="237" spans="1:6" ht="30" customHeight="1">
      <c r="A237" s="1019" t="s">
        <v>305</v>
      </c>
      <c r="B237" s="1019" t="s">
        <v>306</v>
      </c>
      <c r="C237" s="1019" t="s">
        <v>58</v>
      </c>
      <c r="D237" s="1019" t="s">
        <v>59</v>
      </c>
      <c r="E237" s="1018" t="s">
        <v>307</v>
      </c>
      <c r="F237" s="1019" t="s">
        <v>10</v>
      </c>
    </row>
    <row r="238" spans="1:6" ht="24.75" customHeight="1">
      <c r="A238" s="1019" t="s">
        <v>305</v>
      </c>
      <c r="B238" s="1019" t="s">
        <v>306</v>
      </c>
      <c r="C238" s="1019" t="s">
        <v>61</v>
      </c>
      <c r="D238" s="1019" t="s">
        <v>62</v>
      </c>
      <c r="E238" s="1018" t="s">
        <v>308</v>
      </c>
      <c r="F238" s="1019" t="s">
        <v>10</v>
      </c>
    </row>
    <row r="239" spans="1:6" ht="24.75" customHeight="1">
      <c r="A239" s="1019" t="s">
        <v>305</v>
      </c>
      <c r="B239" s="1019" t="s">
        <v>306</v>
      </c>
      <c r="C239" s="1019" t="s">
        <v>20</v>
      </c>
      <c r="D239" s="1019" t="s">
        <v>21</v>
      </c>
      <c r="E239" s="1018" t="s">
        <v>119</v>
      </c>
      <c r="F239" s="1019" t="s">
        <v>10</v>
      </c>
    </row>
    <row r="240" spans="1:6" ht="24.75" customHeight="1">
      <c r="A240" s="1019" t="s">
        <v>305</v>
      </c>
      <c r="B240" s="1019" t="s">
        <v>306</v>
      </c>
      <c r="C240" s="1019" t="s">
        <v>65</v>
      </c>
      <c r="D240" s="1019" t="s">
        <v>62</v>
      </c>
      <c r="E240" s="1018" t="s">
        <v>66</v>
      </c>
      <c r="F240" s="1019" t="s">
        <v>10</v>
      </c>
    </row>
    <row r="241" spans="1:6" ht="24.75" customHeight="1">
      <c r="A241" s="1019" t="s">
        <v>305</v>
      </c>
      <c r="B241" s="1019" t="s">
        <v>306</v>
      </c>
      <c r="C241" s="1019" t="s">
        <v>49</v>
      </c>
      <c r="D241" s="1019" t="s">
        <v>21</v>
      </c>
      <c r="E241" s="1018" t="s">
        <v>309</v>
      </c>
      <c r="F241" s="1019" t="s">
        <v>10</v>
      </c>
    </row>
    <row r="242" spans="1:6" ht="24.75" customHeight="1">
      <c r="A242" s="1019" t="s">
        <v>305</v>
      </c>
      <c r="B242" s="1019" t="s">
        <v>306</v>
      </c>
      <c r="C242" s="1019" t="s">
        <v>68</v>
      </c>
      <c r="D242" s="1019" t="s">
        <v>21</v>
      </c>
      <c r="E242" s="1018" t="s">
        <v>22</v>
      </c>
      <c r="F242" s="1019" t="s">
        <v>10</v>
      </c>
    </row>
    <row r="243" spans="1:6" ht="24.75" customHeight="1">
      <c r="A243" s="1019" t="s">
        <v>305</v>
      </c>
      <c r="B243" s="1019" t="s">
        <v>306</v>
      </c>
      <c r="C243" s="1019" t="s">
        <v>99</v>
      </c>
      <c r="D243" s="1019" t="s">
        <v>21</v>
      </c>
      <c r="E243" s="1018" t="s">
        <v>234</v>
      </c>
      <c r="F243" s="1019" t="s">
        <v>10</v>
      </c>
    </row>
    <row r="244" spans="1:6" ht="24.75" customHeight="1">
      <c r="A244" s="1019" t="s">
        <v>305</v>
      </c>
      <c r="B244" s="1019" t="s">
        <v>306</v>
      </c>
      <c r="C244" s="1019" t="s">
        <v>23</v>
      </c>
      <c r="D244" s="1019" t="s">
        <v>21</v>
      </c>
      <c r="E244" s="1018" t="s">
        <v>310</v>
      </c>
      <c r="F244" s="1019" t="s">
        <v>10</v>
      </c>
    </row>
    <row r="245" spans="1:6" ht="24.75" customHeight="1">
      <c r="A245" s="1019" t="s">
        <v>305</v>
      </c>
      <c r="B245" s="1019" t="s">
        <v>306</v>
      </c>
      <c r="C245" s="1019" t="s">
        <v>124</v>
      </c>
      <c r="D245" s="1019" t="s">
        <v>125</v>
      </c>
      <c r="E245" s="1018" t="s">
        <v>126</v>
      </c>
      <c r="F245" s="1019" t="s">
        <v>10</v>
      </c>
    </row>
    <row r="246" spans="1:6" ht="24.75" customHeight="1">
      <c r="A246" s="1019" t="s">
        <v>305</v>
      </c>
      <c r="B246" s="1019" t="s">
        <v>306</v>
      </c>
      <c r="C246" s="1019" t="s">
        <v>27</v>
      </c>
      <c r="D246" s="1019" t="s">
        <v>28</v>
      </c>
      <c r="E246" s="1018" t="s">
        <v>311</v>
      </c>
      <c r="F246" s="1019" t="s">
        <v>10</v>
      </c>
    </row>
    <row r="247" spans="1:6" ht="24.75" customHeight="1">
      <c r="A247" s="1019" t="s">
        <v>305</v>
      </c>
      <c r="B247" s="1019" t="s">
        <v>306</v>
      </c>
      <c r="C247" s="1019" t="s">
        <v>106</v>
      </c>
      <c r="D247" s="1019" t="s">
        <v>62</v>
      </c>
      <c r="E247" s="1018" t="s">
        <v>312</v>
      </c>
      <c r="F247" s="1019" t="s">
        <v>10</v>
      </c>
    </row>
    <row r="248" spans="1:6" ht="24.75" customHeight="1">
      <c r="A248" s="1019" t="s">
        <v>305</v>
      </c>
      <c r="B248" s="1019" t="s">
        <v>306</v>
      </c>
      <c r="C248" s="1019" t="s">
        <v>108</v>
      </c>
      <c r="D248" s="1019" t="s">
        <v>62</v>
      </c>
      <c r="E248" s="1018" t="s">
        <v>313</v>
      </c>
      <c r="F248" s="1019" t="s">
        <v>10</v>
      </c>
    </row>
    <row r="249" spans="1:6" ht="24.75" customHeight="1">
      <c r="A249" s="1019" t="s">
        <v>305</v>
      </c>
      <c r="B249" s="1019" t="s">
        <v>306</v>
      </c>
      <c r="C249" s="1019" t="s">
        <v>30</v>
      </c>
      <c r="D249" s="1019" t="s">
        <v>31</v>
      </c>
      <c r="E249" s="1018" t="s">
        <v>314</v>
      </c>
      <c r="F249" s="1019" t="s">
        <v>10</v>
      </c>
    </row>
    <row r="250" spans="1:6" ht="24.75" customHeight="1">
      <c r="A250" s="1017" t="s">
        <v>315</v>
      </c>
      <c r="B250" s="1019" t="s">
        <v>316</v>
      </c>
      <c r="C250" s="1019" t="s">
        <v>10</v>
      </c>
      <c r="D250" s="1019" t="s">
        <v>16</v>
      </c>
      <c r="E250" s="1018" t="s">
        <v>317</v>
      </c>
      <c r="F250" s="1019" t="s">
        <v>10</v>
      </c>
    </row>
    <row r="251" spans="1:6" ht="30" customHeight="1">
      <c r="A251" s="1019" t="s">
        <v>318</v>
      </c>
      <c r="B251" s="1019" t="s">
        <v>319</v>
      </c>
      <c r="C251" s="1019" t="s">
        <v>58</v>
      </c>
      <c r="D251" s="1019" t="s">
        <v>59</v>
      </c>
      <c r="E251" s="1018" t="s">
        <v>320</v>
      </c>
      <c r="F251" s="1019" t="s">
        <v>10</v>
      </c>
    </row>
    <row r="252" spans="1:6" ht="24.75" customHeight="1">
      <c r="A252" s="1019" t="s">
        <v>318</v>
      </c>
      <c r="B252" s="1019" t="s">
        <v>319</v>
      </c>
      <c r="C252" s="1019" t="s">
        <v>61</v>
      </c>
      <c r="D252" s="1019" t="s">
        <v>62</v>
      </c>
      <c r="E252" s="1018" t="s">
        <v>321</v>
      </c>
      <c r="F252" s="1019" t="s">
        <v>10</v>
      </c>
    </row>
    <row r="253" spans="1:6" ht="24.75" customHeight="1">
      <c r="A253" s="1019" t="s">
        <v>318</v>
      </c>
      <c r="B253" s="1019" t="s">
        <v>319</v>
      </c>
      <c r="C253" s="1019" t="s">
        <v>20</v>
      </c>
      <c r="D253" s="1019" t="s">
        <v>21</v>
      </c>
      <c r="E253" s="1018" t="s">
        <v>83</v>
      </c>
      <c r="F253" s="1019" t="s">
        <v>10</v>
      </c>
    </row>
    <row r="254" spans="1:6" ht="24.75" customHeight="1">
      <c r="A254" s="1019" t="s">
        <v>318</v>
      </c>
      <c r="B254" s="1019" t="s">
        <v>319</v>
      </c>
      <c r="C254" s="1019" t="s">
        <v>65</v>
      </c>
      <c r="D254" s="1019" t="s">
        <v>62</v>
      </c>
      <c r="E254" s="1018" t="s">
        <v>66</v>
      </c>
      <c r="F254" s="1019" t="s">
        <v>10</v>
      </c>
    </row>
    <row r="255" spans="1:6" ht="24.75" customHeight="1">
      <c r="A255" s="1019" t="s">
        <v>318</v>
      </c>
      <c r="B255" s="1019" t="s">
        <v>319</v>
      </c>
      <c r="C255" s="1019" t="s">
        <v>94</v>
      </c>
      <c r="D255" s="1019" t="s">
        <v>21</v>
      </c>
      <c r="E255" s="1018" t="s">
        <v>122</v>
      </c>
      <c r="F255" s="1019" t="s">
        <v>10</v>
      </c>
    </row>
    <row r="256" spans="1:6" ht="24.75" customHeight="1">
      <c r="A256" s="1019" t="s">
        <v>318</v>
      </c>
      <c r="B256" s="1019" t="s">
        <v>319</v>
      </c>
      <c r="C256" s="1019" t="s">
        <v>99</v>
      </c>
      <c r="D256" s="1019" t="s">
        <v>21</v>
      </c>
      <c r="E256" s="1018" t="s">
        <v>219</v>
      </c>
      <c r="F256" s="1019" t="s">
        <v>10</v>
      </c>
    </row>
    <row r="257" spans="1:6" ht="24.75" customHeight="1">
      <c r="A257" s="1019" t="s">
        <v>318</v>
      </c>
      <c r="B257" s="1019" t="s">
        <v>319</v>
      </c>
      <c r="C257" s="1019" t="s">
        <v>49</v>
      </c>
      <c r="D257" s="1019" t="s">
        <v>21</v>
      </c>
      <c r="E257" s="1018" t="s">
        <v>322</v>
      </c>
      <c r="F257" s="1019" t="s">
        <v>10</v>
      </c>
    </row>
    <row r="258" spans="1:6" ht="24.75" customHeight="1">
      <c r="A258" s="1019" t="s">
        <v>318</v>
      </c>
      <c r="B258" s="1019" t="s">
        <v>319</v>
      </c>
      <c r="C258" s="1019" t="s">
        <v>68</v>
      </c>
      <c r="D258" s="1019" t="s">
        <v>21</v>
      </c>
      <c r="E258" s="1018" t="s">
        <v>119</v>
      </c>
      <c r="F258" s="1019" t="s">
        <v>10</v>
      </c>
    </row>
    <row r="259" spans="1:6" ht="24.75" customHeight="1">
      <c r="A259" s="1019" t="s">
        <v>318</v>
      </c>
      <c r="B259" s="1019" t="s">
        <v>319</v>
      </c>
      <c r="C259" s="1019" t="s">
        <v>124</v>
      </c>
      <c r="D259" s="1019" t="s">
        <v>125</v>
      </c>
      <c r="E259" s="1018" t="s">
        <v>126</v>
      </c>
      <c r="F259" s="1019" t="s">
        <v>10</v>
      </c>
    </row>
    <row r="260" spans="1:6" ht="24.75" customHeight="1">
      <c r="A260" s="1019" t="s">
        <v>318</v>
      </c>
      <c r="B260" s="1019" t="s">
        <v>319</v>
      </c>
      <c r="C260" s="1019" t="s">
        <v>102</v>
      </c>
      <c r="D260" s="1019" t="s">
        <v>103</v>
      </c>
      <c r="E260" s="1018" t="s">
        <v>104</v>
      </c>
      <c r="F260" s="1019" t="s">
        <v>10</v>
      </c>
    </row>
    <row r="261" spans="1:6" ht="24.75" customHeight="1">
      <c r="A261" s="1019" t="s">
        <v>318</v>
      </c>
      <c r="B261" s="1019" t="s">
        <v>319</v>
      </c>
      <c r="C261" s="1019" t="s">
        <v>27</v>
      </c>
      <c r="D261" s="1019" t="s">
        <v>28</v>
      </c>
      <c r="E261" s="1018" t="s">
        <v>323</v>
      </c>
      <c r="F261" s="1019" t="s">
        <v>10</v>
      </c>
    </row>
    <row r="262" spans="1:6" ht="24.75" customHeight="1">
      <c r="A262" s="1019" t="s">
        <v>318</v>
      </c>
      <c r="B262" s="1019" t="s">
        <v>319</v>
      </c>
      <c r="C262" s="1019" t="s">
        <v>106</v>
      </c>
      <c r="D262" s="1019" t="s">
        <v>62</v>
      </c>
      <c r="E262" s="1018" t="s">
        <v>324</v>
      </c>
      <c r="F262" s="1019" t="s">
        <v>10</v>
      </c>
    </row>
    <row r="263" spans="1:6" ht="24.75" customHeight="1">
      <c r="A263" s="1019" t="s">
        <v>318</v>
      </c>
      <c r="B263" s="1019" t="s">
        <v>319</v>
      </c>
      <c r="C263" s="1019" t="s">
        <v>108</v>
      </c>
      <c r="D263" s="1019" t="s">
        <v>62</v>
      </c>
      <c r="E263" s="1018" t="s">
        <v>269</v>
      </c>
      <c r="F263" s="1019" t="s">
        <v>10</v>
      </c>
    </row>
    <row r="264" spans="1:6" ht="24.75" customHeight="1">
      <c r="A264" s="1019" t="s">
        <v>318</v>
      </c>
      <c r="B264" s="1019" t="s">
        <v>319</v>
      </c>
      <c r="C264" s="1019" t="s">
        <v>30</v>
      </c>
      <c r="D264" s="1019" t="s">
        <v>31</v>
      </c>
      <c r="E264" s="1018" t="s">
        <v>325</v>
      </c>
      <c r="F264" s="1019" t="s">
        <v>10</v>
      </c>
    </row>
    <row r="265" spans="1:6" ht="24.75" customHeight="1">
      <c r="A265" s="1019" t="s">
        <v>318</v>
      </c>
      <c r="B265" s="1019" t="s">
        <v>319</v>
      </c>
      <c r="C265" s="1019" t="s">
        <v>73</v>
      </c>
      <c r="D265" s="1019" t="s">
        <v>31</v>
      </c>
      <c r="E265" s="1018" t="s">
        <v>326</v>
      </c>
      <c r="F265" s="1019" t="s">
        <v>10</v>
      </c>
    </row>
    <row r="266" spans="1:6" ht="24.75" customHeight="1">
      <c r="A266" s="1017" t="s">
        <v>327</v>
      </c>
      <c r="B266" s="1016" t="s">
        <v>10</v>
      </c>
      <c r="C266" s="1016" t="s">
        <v>10</v>
      </c>
      <c r="D266" s="1016" t="s">
        <v>10</v>
      </c>
      <c r="E266" s="1018" t="s">
        <v>328</v>
      </c>
      <c r="F266" s="1016" t="s">
        <v>10</v>
      </c>
    </row>
    <row r="267" spans="1:6" ht="30" customHeight="1">
      <c r="A267" s="1019" t="s">
        <v>329</v>
      </c>
      <c r="B267" s="1019" t="s">
        <v>330</v>
      </c>
      <c r="C267" s="1019" t="s">
        <v>58</v>
      </c>
      <c r="D267" s="1019" t="s">
        <v>59</v>
      </c>
      <c r="E267" s="1018" t="s">
        <v>331</v>
      </c>
      <c r="F267" s="1019" t="s">
        <v>10</v>
      </c>
    </row>
    <row r="268" spans="1:6" ht="24.75" customHeight="1">
      <c r="A268" s="1019" t="s">
        <v>329</v>
      </c>
      <c r="B268" s="1019" t="s">
        <v>330</v>
      </c>
      <c r="C268" s="1019" t="s">
        <v>61</v>
      </c>
      <c r="D268" s="1019" t="s">
        <v>62</v>
      </c>
      <c r="E268" s="1018" t="s">
        <v>332</v>
      </c>
      <c r="F268" s="1019" t="s">
        <v>10</v>
      </c>
    </row>
    <row r="269" spans="1:6" ht="24.75" customHeight="1">
      <c r="A269" s="1019" t="s">
        <v>329</v>
      </c>
      <c r="B269" s="1019" t="s">
        <v>330</v>
      </c>
      <c r="C269" s="1019" t="s">
        <v>68</v>
      </c>
      <c r="D269" s="1019" t="s">
        <v>21</v>
      </c>
      <c r="E269" s="1018" t="s">
        <v>139</v>
      </c>
      <c r="F269" s="1019" t="s">
        <v>10</v>
      </c>
    </row>
    <row r="270" spans="1:6" ht="24.75" customHeight="1">
      <c r="A270" s="1019" t="s">
        <v>329</v>
      </c>
      <c r="B270" s="1019" t="s">
        <v>330</v>
      </c>
      <c r="C270" s="1019" t="s">
        <v>99</v>
      </c>
      <c r="D270" s="1019" t="s">
        <v>21</v>
      </c>
      <c r="E270" s="1018" t="s">
        <v>234</v>
      </c>
      <c r="F270" s="1019" t="s">
        <v>10</v>
      </c>
    </row>
    <row r="271" spans="1:6" ht="24.75" customHeight="1">
      <c r="A271" s="1019" t="s">
        <v>329</v>
      </c>
      <c r="B271" s="1019" t="s">
        <v>330</v>
      </c>
      <c r="C271" s="1019" t="s">
        <v>27</v>
      </c>
      <c r="D271" s="1019" t="s">
        <v>28</v>
      </c>
      <c r="E271" s="1018" t="s">
        <v>333</v>
      </c>
      <c r="F271" s="1019" t="s">
        <v>10</v>
      </c>
    </row>
    <row r="272" spans="1:6" ht="24.75" customHeight="1">
      <c r="A272" s="1019" t="s">
        <v>329</v>
      </c>
      <c r="B272" s="1019" t="s">
        <v>330</v>
      </c>
      <c r="C272" s="1019" t="s">
        <v>30</v>
      </c>
      <c r="D272" s="1019" t="s">
        <v>31</v>
      </c>
      <c r="E272" s="1018" t="s">
        <v>334</v>
      </c>
      <c r="F272" s="1019" t="s">
        <v>10</v>
      </c>
    </row>
    <row r="273" spans="1:6" ht="24.75" customHeight="1">
      <c r="A273" s="1019" t="s">
        <v>335</v>
      </c>
      <c r="B273" s="1019" t="s">
        <v>336</v>
      </c>
      <c r="C273" s="1019" t="s">
        <v>23</v>
      </c>
      <c r="D273" s="1019" t="s">
        <v>21</v>
      </c>
      <c r="E273" s="1018" t="s">
        <v>337</v>
      </c>
      <c r="F273" s="1019" t="s">
        <v>10</v>
      </c>
    </row>
    <row r="274" spans="1:6" ht="24.75" customHeight="1">
      <c r="A274" s="1019" t="s">
        <v>335</v>
      </c>
      <c r="B274" s="1019" t="s">
        <v>336</v>
      </c>
      <c r="C274" s="1019" t="s">
        <v>30</v>
      </c>
      <c r="D274" s="1019" t="s">
        <v>31</v>
      </c>
      <c r="E274" s="1018" t="s">
        <v>338</v>
      </c>
      <c r="F274" s="1019" t="s">
        <v>10</v>
      </c>
    </row>
    <row r="275" spans="1:6" ht="30" customHeight="1">
      <c r="A275" s="1019" t="s">
        <v>339</v>
      </c>
      <c r="B275" s="1019" t="s">
        <v>340</v>
      </c>
      <c r="C275" s="1019" t="s">
        <v>58</v>
      </c>
      <c r="D275" s="1019" t="s">
        <v>59</v>
      </c>
      <c r="E275" s="1018" t="s">
        <v>341</v>
      </c>
      <c r="F275" s="1019" t="s">
        <v>10</v>
      </c>
    </row>
    <row r="276" spans="1:6" ht="24.75" customHeight="1">
      <c r="A276" s="1019" t="s">
        <v>339</v>
      </c>
      <c r="B276" s="1019" t="s">
        <v>340</v>
      </c>
      <c r="C276" s="1019" t="s">
        <v>61</v>
      </c>
      <c r="D276" s="1019" t="s">
        <v>62</v>
      </c>
      <c r="E276" s="1018" t="s">
        <v>342</v>
      </c>
      <c r="F276" s="1019" t="s">
        <v>10</v>
      </c>
    </row>
    <row r="277" spans="1:6" ht="24.75" customHeight="1">
      <c r="A277" s="1019" t="s">
        <v>339</v>
      </c>
      <c r="B277" s="1019" t="s">
        <v>340</v>
      </c>
      <c r="C277" s="1019" t="s">
        <v>94</v>
      </c>
      <c r="D277" s="1019" t="s">
        <v>21</v>
      </c>
      <c r="E277" s="1018" t="s">
        <v>122</v>
      </c>
      <c r="F277" s="1019" t="s">
        <v>10</v>
      </c>
    </row>
    <row r="278" spans="1:6" ht="24.75" customHeight="1">
      <c r="A278" s="1019" t="s">
        <v>339</v>
      </c>
      <c r="B278" s="1019" t="s">
        <v>340</v>
      </c>
      <c r="C278" s="1019" t="s">
        <v>68</v>
      </c>
      <c r="D278" s="1019" t="s">
        <v>21</v>
      </c>
      <c r="E278" s="1018" t="s">
        <v>139</v>
      </c>
      <c r="F278" s="1019" t="s">
        <v>10</v>
      </c>
    </row>
    <row r="279" spans="1:6" ht="24.75" customHeight="1">
      <c r="A279" s="1019" t="s">
        <v>339</v>
      </c>
      <c r="B279" s="1019" t="s">
        <v>340</v>
      </c>
      <c r="C279" s="1019" t="s">
        <v>99</v>
      </c>
      <c r="D279" s="1019" t="s">
        <v>21</v>
      </c>
      <c r="E279" s="1018" t="s">
        <v>29</v>
      </c>
      <c r="F279" s="1019" t="s">
        <v>10</v>
      </c>
    </row>
    <row r="280" spans="1:6" ht="24.75" customHeight="1">
      <c r="A280" s="1019" t="s">
        <v>339</v>
      </c>
      <c r="B280" s="1019" t="s">
        <v>340</v>
      </c>
      <c r="C280" s="1019" t="s">
        <v>102</v>
      </c>
      <c r="D280" s="1019" t="s">
        <v>103</v>
      </c>
      <c r="E280" s="1018" t="s">
        <v>160</v>
      </c>
      <c r="F280" s="1019" t="s">
        <v>10</v>
      </c>
    </row>
    <row r="281" spans="1:6" ht="24.75" customHeight="1">
      <c r="A281" s="1019" t="s">
        <v>339</v>
      </c>
      <c r="B281" s="1019" t="s">
        <v>340</v>
      </c>
      <c r="C281" s="1019" t="s">
        <v>27</v>
      </c>
      <c r="D281" s="1019" t="s">
        <v>28</v>
      </c>
      <c r="E281" s="1018" t="s">
        <v>343</v>
      </c>
      <c r="F281" s="1019" t="s">
        <v>10</v>
      </c>
    </row>
    <row r="282" spans="1:6" ht="24.75" customHeight="1">
      <c r="A282" s="1019" t="s">
        <v>339</v>
      </c>
      <c r="B282" s="1019" t="s">
        <v>340</v>
      </c>
      <c r="C282" s="1019" t="s">
        <v>106</v>
      </c>
      <c r="D282" s="1019" t="s">
        <v>62</v>
      </c>
      <c r="E282" s="1018" t="s">
        <v>344</v>
      </c>
      <c r="F282" s="1019" t="s">
        <v>10</v>
      </c>
    </row>
    <row r="283" spans="1:6" ht="24.75" customHeight="1">
      <c r="A283" s="1019" t="s">
        <v>339</v>
      </c>
      <c r="B283" s="1019" t="s">
        <v>340</v>
      </c>
      <c r="C283" s="1019" t="s">
        <v>30</v>
      </c>
      <c r="D283" s="1019" t="s">
        <v>31</v>
      </c>
      <c r="E283" s="1018" t="s">
        <v>345</v>
      </c>
      <c r="F283" s="1019" t="s">
        <v>10</v>
      </c>
    </row>
    <row r="284" spans="1:6" ht="24.75" customHeight="1">
      <c r="A284" s="1019" t="s">
        <v>339</v>
      </c>
      <c r="B284" s="1019" t="s">
        <v>340</v>
      </c>
      <c r="C284" s="1019" t="s">
        <v>73</v>
      </c>
      <c r="D284" s="1019" t="s">
        <v>31</v>
      </c>
      <c r="E284" s="1018" t="s">
        <v>346</v>
      </c>
      <c r="F284" s="1019" t="s">
        <v>10</v>
      </c>
    </row>
    <row r="285" spans="1:6" ht="30" customHeight="1">
      <c r="A285" s="1019" t="s">
        <v>347</v>
      </c>
      <c r="B285" s="1019" t="s">
        <v>348</v>
      </c>
      <c r="C285" s="1019" t="s">
        <v>58</v>
      </c>
      <c r="D285" s="1019" t="s">
        <v>59</v>
      </c>
      <c r="E285" s="1018" t="s">
        <v>349</v>
      </c>
      <c r="F285" s="1019" t="s">
        <v>10</v>
      </c>
    </row>
    <row r="286" spans="1:6" ht="24.75" customHeight="1">
      <c r="A286" s="1019" t="s">
        <v>347</v>
      </c>
      <c r="B286" s="1019" t="s">
        <v>348</v>
      </c>
      <c r="C286" s="1019" t="s">
        <v>61</v>
      </c>
      <c r="D286" s="1019" t="s">
        <v>62</v>
      </c>
      <c r="E286" s="1018" t="s">
        <v>350</v>
      </c>
      <c r="F286" s="1019" t="s">
        <v>10</v>
      </c>
    </row>
    <row r="287" spans="1:6" ht="24.75" customHeight="1">
      <c r="A287" s="1019" t="s">
        <v>347</v>
      </c>
      <c r="B287" s="1019" t="s">
        <v>348</v>
      </c>
      <c r="C287" s="1019" t="s">
        <v>68</v>
      </c>
      <c r="D287" s="1019" t="s">
        <v>21</v>
      </c>
      <c r="E287" s="1018" t="s">
        <v>139</v>
      </c>
      <c r="F287" s="1019" t="s">
        <v>10</v>
      </c>
    </row>
    <row r="288" spans="1:6" ht="24.75" customHeight="1">
      <c r="A288" s="1019" t="s">
        <v>347</v>
      </c>
      <c r="B288" s="1019" t="s">
        <v>348</v>
      </c>
      <c r="C288" s="1019" t="s">
        <v>99</v>
      </c>
      <c r="D288" s="1019" t="s">
        <v>21</v>
      </c>
      <c r="E288" s="1018" t="s">
        <v>351</v>
      </c>
      <c r="F288" s="1019" t="s">
        <v>10</v>
      </c>
    </row>
    <row r="289" spans="1:6" ht="24.75" customHeight="1">
      <c r="A289" s="1019" t="s">
        <v>347</v>
      </c>
      <c r="B289" s="1019" t="s">
        <v>348</v>
      </c>
      <c r="C289" s="1019" t="s">
        <v>27</v>
      </c>
      <c r="D289" s="1019" t="s">
        <v>28</v>
      </c>
      <c r="E289" s="1018" t="s">
        <v>352</v>
      </c>
      <c r="F289" s="1019" t="s">
        <v>10</v>
      </c>
    </row>
    <row r="290" spans="1:6" ht="24.75" customHeight="1">
      <c r="A290" s="1019" t="s">
        <v>347</v>
      </c>
      <c r="B290" s="1019" t="s">
        <v>348</v>
      </c>
      <c r="C290" s="1019" t="s">
        <v>108</v>
      </c>
      <c r="D290" s="1019" t="s">
        <v>62</v>
      </c>
      <c r="E290" s="1018" t="s">
        <v>353</v>
      </c>
      <c r="F290" s="1019" t="s">
        <v>10</v>
      </c>
    </row>
    <row r="291" spans="1:6" ht="24.75" customHeight="1">
      <c r="A291" s="1019" t="s">
        <v>347</v>
      </c>
      <c r="B291" s="1019" t="s">
        <v>348</v>
      </c>
      <c r="C291" s="1019" t="s">
        <v>106</v>
      </c>
      <c r="D291" s="1019" t="s">
        <v>62</v>
      </c>
      <c r="E291" s="1018" t="s">
        <v>354</v>
      </c>
      <c r="F291" s="1019" t="s">
        <v>10</v>
      </c>
    </row>
    <row r="292" spans="1:6" ht="24.75" customHeight="1">
      <c r="A292" s="1019" t="s">
        <v>347</v>
      </c>
      <c r="B292" s="1019" t="s">
        <v>348</v>
      </c>
      <c r="C292" s="1019" t="s">
        <v>30</v>
      </c>
      <c r="D292" s="1019" t="s">
        <v>31</v>
      </c>
      <c r="E292" s="1018" t="s">
        <v>355</v>
      </c>
      <c r="F292" s="1019" t="s">
        <v>10</v>
      </c>
    </row>
    <row r="293" spans="1:6" ht="24.75" customHeight="1">
      <c r="A293" s="1019" t="s">
        <v>347</v>
      </c>
      <c r="B293" s="1019" t="s">
        <v>348</v>
      </c>
      <c r="C293" s="1019" t="s">
        <v>73</v>
      </c>
      <c r="D293" s="1019" t="s">
        <v>31</v>
      </c>
      <c r="E293" s="1018" t="s">
        <v>356</v>
      </c>
      <c r="F293" s="1019" t="s">
        <v>10</v>
      </c>
    </row>
    <row r="294" spans="1:6" ht="30" customHeight="1">
      <c r="A294" s="1019" t="s">
        <v>357</v>
      </c>
      <c r="B294" s="1019" t="s">
        <v>358</v>
      </c>
      <c r="C294" s="1019" t="s">
        <v>58</v>
      </c>
      <c r="D294" s="1019" t="s">
        <v>59</v>
      </c>
      <c r="E294" s="1018" t="s">
        <v>359</v>
      </c>
      <c r="F294" s="1019" t="s">
        <v>10</v>
      </c>
    </row>
    <row r="295" spans="1:6" ht="24.75" customHeight="1">
      <c r="A295" s="1019" t="s">
        <v>357</v>
      </c>
      <c r="B295" s="1019" t="s">
        <v>358</v>
      </c>
      <c r="C295" s="1019" t="s">
        <v>61</v>
      </c>
      <c r="D295" s="1019" t="s">
        <v>62</v>
      </c>
      <c r="E295" s="1018" t="s">
        <v>360</v>
      </c>
      <c r="F295" s="1019" t="s">
        <v>10</v>
      </c>
    </row>
    <row r="296" spans="1:6" ht="24.75" customHeight="1">
      <c r="A296" s="1019" t="s">
        <v>357</v>
      </c>
      <c r="B296" s="1019" t="s">
        <v>358</v>
      </c>
      <c r="C296" s="1019" t="s">
        <v>68</v>
      </c>
      <c r="D296" s="1019" t="s">
        <v>21</v>
      </c>
      <c r="E296" s="1018" t="s">
        <v>139</v>
      </c>
      <c r="F296" s="1019" t="s">
        <v>10</v>
      </c>
    </row>
    <row r="297" spans="1:6" ht="24.75" customHeight="1">
      <c r="A297" s="1019" t="s">
        <v>357</v>
      </c>
      <c r="B297" s="1019" t="s">
        <v>358</v>
      </c>
      <c r="C297" s="1019" t="s">
        <v>94</v>
      </c>
      <c r="D297" s="1019" t="s">
        <v>21</v>
      </c>
      <c r="E297" s="1018" t="s">
        <v>122</v>
      </c>
      <c r="F297" s="1019" t="s">
        <v>10</v>
      </c>
    </row>
    <row r="298" spans="1:6" ht="24.75" customHeight="1">
      <c r="A298" s="1019" t="s">
        <v>357</v>
      </c>
      <c r="B298" s="1019" t="s">
        <v>358</v>
      </c>
      <c r="C298" s="1019" t="s">
        <v>99</v>
      </c>
      <c r="D298" s="1019" t="s">
        <v>21</v>
      </c>
      <c r="E298" s="1018" t="s">
        <v>122</v>
      </c>
      <c r="F298" s="1019" t="s">
        <v>10</v>
      </c>
    </row>
    <row r="299" spans="1:6" ht="24.75" customHeight="1">
      <c r="A299" s="1019" t="s">
        <v>357</v>
      </c>
      <c r="B299" s="1019" t="s">
        <v>358</v>
      </c>
      <c r="C299" s="1019" t="s">
        <v>102</v>
      </c>
      <c r="D299" s="1019" t="s">
        <v>103</v>
      </c>
      <c r="E299" s="1018" t="s">
        <v>104</v>
      </c>
      <c r="F299" s="1019" t="s">
        <v>10</v>
      </c>
    </row>
    <row r="300" spans="1:6" ht="24.75" customHeight="1">
      <c r="A300" s="1019" t="s">
        <v>357</v>
      </c>
      <c r="B300" s="1019" t="s">
        <v>358</v>
      </c>
      <c r="C300" s="1019" t="s">
        <v>27</v>
      </c>
      <c r="D300" s="1019" t="s">
        <v>28</v>
      </c>
      <c r="E300" s="1018" t="s">
        <v>361</v>
      </c>
      <c r="F300" s="1019" t="s">
        <v>10</v>
      </c>
    </row>
    <row r="301" spans="1:6" ht="24.75" customHeight="1">
      <c r="A301" s="1019" t="s">
        <v>357</v>
      </c>
      <c r="B301" s="1019" t="s">
        <v>358</v>
      </c>
      <c r="C301" s="1019" t="s">
        <v>106</v>
      </c>
      <c r="D301" s="1019" t="s">
        <v>62</v>
      </c>
      <c r="E301" s="1018" t="s">
        <v>362</v>
      </c>
      <c r="F301" s="1019" t="s">
        <v>10</v>
      </c>
    </row>
    <row r="302" spans="1:6" ht="24.75" customHeight="1">
      <c r="A302" s="1019" t="s">
        <v>357</v>
      </c>
      <c r="B302" s="1019" t="s">
        <v>358</v>
      </c>
      <c r="C302" s="1019" t="s">
        <v>108</v>
      </c>
      <c r="D302" s="1019" t="s">
        <v>62</v>
      </c>
      <c r="E302" s="1018" t="s">
        <v>363</v>
      </c>
      <c r="F302" s="1019" t="s">
        <v>10</v>
      </c>
    </row>
    <row r="303" spans="1:6" ht="24.75" customHeight="1">
      <c r="A303" s="1019" t="s">
        <v>357</v>
      </c>
      <c r="B303" s="1019" t="s">
        <v>358</v>
      </c>
      <c r="C303" s="1019" t="s">
        <v>30</v>
      </c>
      <c r="D303" s="1019" t="s">
        <v>31</v>
      </c>
      <c r="E303" s="1018" t="s">
        <v>364</v>
      </c>
      <c r="F303" s="1019" t="s">
        <v>10</v>
      </c>
    </row>
    <row r="304" spans="1:6" ht="24.75" customHeight="1">
      <c r="A304" s="1019" t="s">
        <v>357</v>
      </c>
      <c r="B304" s="1019" t="s">
        <v>358</v>
      </c>
      <c r="C304" s="1019" t="s">
        <v>73</v>
      </c>
      <c r="D304" s="1019" t="s">
        <v>31</v>
      </c>
      <c r="E304" s="1018" t="s">
        <v>365</v>
      </c>
      <c r="F304" s="1019" t="s">
        <v>10</v>
      </c>
    </row>
    <row r="305" spans="1:6" ht="30" customHeight="1">
      <c r="A305" s="1019" t="s">
        <v>366</v>
      </c>
      <c r="B305" s="1019" t="s">
        <v>367</v>
      </c>
      <c r="C305" s="1019" t="s">
        <v>58</v>
      </c>
      <c r="D305" s="1019" t="s">
        <v>59</v>
      </c>
      <c r="E305" s="1018" t="s">
        <v>368</v>
      </c>
      <c r="F305" s="1019" t="s">
        <v>10</v>
      </c>
    </row>
    <row r="306" spans="1:6" ht="24.75" customHeight="1">
      <c r="A306" s="1019" t="s">
        <v>366</v>
      </c>
      <c r="B306" s="1019" t="s">
        <v>367</v>
      </c>
      <c r="C306" s="1019" t="s">
        <v>61</v>
      </c>
      <c r="D306" s="1019" t="s">
        <v>62</v>
      </c>
      <c r="E306" s="1018" t="s">
        <v>369</v>
      </c>
      <c r="F306" s="1019" t="s">
        <v>10</v>
      </c>
    </row>
    <row r="307" spans="1:6" ht="24.75" customHeight="1">
      <c r="A307" s="1019" t="s">
        <v>366</v>
      </c>
      <c r="B307" s="1019" t="s">
        <v>367</v>
      </c>
      <c r="C307" s="1019" t="s">
        <v>99</v>
      </c>
      <c r="D307" s="1019" t="s">
        <v>21</v>
      </c>
      <c r="E307" s="1018" t="s">
        <v>29</v>
      </c>
      <c r="F307" s="1019" t="s">
        <v>10</v>
      </c>
    </row>
    <row r="308" spans="1:6" ht="24.75" customHeight="1">
      <c r="A308" s="1019" t="s">
        <v>366</v>
      </c>
      <c r="B308" s="1019" t="s">
        <v>367</v>
      </c>
      <c r="C308" s="1019" t="s">
        <v>68</v>
      </c>
      <c r="D308" s="1019" t="s">
        <v>21</v>
      </c>
      <c r="E308" s="1018" t="s">
        <v>139</v>
      </c>
      <c r="F308" s="1019" t="s">
        <v>10</v>
      </c>
    </row>
    <row r="309" spans="1:6" ht="24.75" customHeight="1">
      <c r="A309" s="1019" t="s">
        <v>366</v>
      </c>
      <c r="B309" s="1019" t="s">
        <v>367</v>
      </c>
      <c r="C309" s="1019" t="s">
        <v>27</v>
      </c>
      <c r="D309" s="1019" t="s">
        <v>28</v>
      </c>
      <c r="E309" s="1018" t="s">
        <v>370</v>
      </c>
      <c r="F309" s="1019" t="s">
        <v>10</v>
      </c>
    </row>
    <row r="310" spans="1:6" ht="24.75" customHeight="1">
      <c r="A310" s="1019" t="s">
        <v>366</v>
      </c>
      <c r="B310" s="1019" t="s">
        <v>367</v>
      </c>
      <c r="C310" s="1019" t="s">
        <v>108</v>
      </c>
      <c r="D310" s="1019" t="s">
        <v>62</v>
      </c>
      <c r="E310" s="1018" t="s">
        <v>371</v>
      </c>
      <c r="F310" s="1019" t="s">
        <v>10</v>
      </c>
    </row>
    <row r="311" spans="1:6" ht="24.75" customHeight="1">
      <c r="A311" s="1019" t="s">
        <v>366</v>
      </c>
      <c r="B311" s="1019" t="s">
        <v>367</v>
      </c>
      <c r="C311" s="1019" t="s">
        <v>106</v>
      </c>
      <c r="D311" s="1019" t="s">
        <v>62</v>
      </c>
      <c r="E311" s="1018" t="s">
        <v>372</v>
      </c>
      <c r="F311" s="1019" t="s">
        <v>10</v>
      </c>
    </row>
    <row r="312" spans="1:6" ht="24.75" customHeight="1">
      <c r="A312" s="1019" t="s">
        <v>366</v>
      </c>
      <c r="B312" s="1019" t="s">
        <v>367</v>
      </c>
      <c r="C312" s="1019" t="s">
        <v>30</v>
      </c>
      <c r="D312" s="1019" t="s">
        <v>31</v>
      </c>
      <c r="E312" s="1018" t="s">
        <v>373</v>
      </c>
      <c r="F312" s="1019" t="s">
        <v>10</v>
      </c>
    </row>
    <row r="313" spans="1:6" ht="24.75" customHeight="1">
      <c r="A313" s="1019" t="s">
        <v>366</v>
      </c>
      <c r="B313" s="1019" t="s">
        <v>367</v>
      </c>
      <c r="C313" s="1019" t="s">
        <v>73</v>
      </c>
      <c r="D313" s="1019" t="s">
        <v>31</v>
      </c>
      <c r="E313" s="1018" t="s">
        <v>374</v>
      </c>
      <c r="F313" s="1019" t="s">
        <v>10</v>
      </c>
    </row>
    <row r="314" spans="1:6" ht="30" customHeight="1">
      <c r="A314" s="1019" t="s">
        <v>375</v>
      </c>
      <c r="B314" s="1019" t="s">
        <v>376</v>
      </c>
      <c r="C314" s="1019" t="s">
        <v>58</v>
      </c>
      <c r="D314" s="1019" t="s">
        <v>59</v>
      </c>
      <c r="E314" s="1018" t="s">
        <v>377</v>
      </c>
      <c r="F314" s="1019" t="s">
        <v>10</v>
      </c>
    </row>
    <row r="315" spans="1:6" ht="24.75" customHeight="1">
      <c r="A315" s="1019" t="s">
        <v>375</v>
      </c>
      <c r="B315" s="1019" t="s">
        <v>376</v>
      </c>
      <c r="C315" s="1019" t="s">
        <v>61</v>
      </c>
      <c r="D315" s="1019" t="s">
        <v>62</v>
      </c>
      <c r="E315" s="1018" t="s">
        <v>378</v>
      </c>
      <c r="F315" s="1019" t="s">
        <v>10</v>
      </c>
    </row>
    <row r="316" spans="1:6" ht="24.75" customHeight="1">
      <c r="A316" s="1019" t="s">
        <v>375</v>
      </c>
      <c r="B316" s="1019" t="s">
        <v>376</v>
      </c>
      <c r="C316" s="1019" t="s">
        <v>99</v>
      </c>
      <c r="D316" s="1019" t="s">
        <v>21</v>
      </c>
      <c r="E316" s="1018" t="s">
        <v>203</v>
      </c>
      <c r="F316" s="1019" t="s">
        <v>10</v>
      </c>
    </row>
    <row r="317" spans="1:6" ht="24.75" customHeight="1">
      <c r="A317" s="1019" t="s">
        <v>375</v>
      </c>
      <c r="B317" s="1019" t="s">
        <v>376</v>
      </c>
      <c r="C317" s="1019" t="s">
        <v>68</v>
      </c>
      <c r="D317" s="1019" t="s">
        <v>21</v>
      </c>
      <c r="E317" s="1018" t="s">
        <v>139</v>
      </c>
      <c r="F317" s="1019" t="s">
        <v>10</v>
      </c>
    </row>
    <row r="318" spans="1:6" ht="24.75" customHeight="1">
      <c r="A318" s="1019" t="s">
        <v>375</v>
      </c>
      <c r="B318" s="1019" t="s">
        <v>376</v>
      </c>
      <c r="C318" s="1019" t="s">
        <v>94</v>
      </c>
      <c r="D318" s="1019" t="s">
        <v>21</v>
      </c>
      <c r="E318" s="1018" t="s">
        <v>122</v>
      </c>
      <c r="F318" s="1019" t="s">
        <v>10</v>
      </c>
    </row>
    <row r="319" spans="1:6" ht="24.75" customHeight="1">
      <c r="A319" s="1019" t="s">
        <v>375</v>
      </c>
      <c r="B319" s="1019" t="s">
        <v>376</v>
      </c>
      <c r="C319" s="1019" t="s">
        <v>102</v>
      </c>
      <c r="D319" s="1019" t="s">
        <v>103</v>
      </c>
      <c r="E319" s="1018" t="s">
        <v>160</v>
      </c>
      <c r="F319" s="1019" t="s">
        <v>10</v>
      </c>
    </row>
    <row r="320" spans="1:6" ht="24.75" customHeight="1">
      <c r="A320" s="1019" t="s">
        <v>375</v>
      </c>
      <c r="B320" s="1019" t="s">
        <v>376</v>
      </c>
      <c r="C320" s="1019" t="s">
        <v>27</v>
      </c>
      <c r="D320" s="1019" t="s">
        <v>28</v>
      </c>
      <c r="E320" s="1018" t="s">
        <v>379</v>
      </c>
      <c r="F320" s="1019" t="s">
        <v>10</v>
      </c>
    </row>
    <row r="321" spans="1:6" ht="24.75" customHeight="1">
      <c r="A321" s="1019" t="s">
        <v>375</v>
      </c>
      <c r="B321" s="1019" t="s">
        <v>376</v>
      </c>
      <c r="C321" s="1019" t="s">
        <v>108</v>
      </c>
      <c r="D321" s="1019" t="s">
        <v>62</v>
      </c>
      <c r="E321" s="1018" t="s">
        <v>363</v>
      </c>
      <c r="F321" s="1019" t="s">
        <v>10</v>
      </c>
    </row>
    <row r="322" spans="1:6" ht="24.75" customHeight="1">
      <c r="A322" s="1019" t="s">
        <v>375</v>
      </c>
      <c r="B322" s="1019" t="s">
        <v>376</v>
      </c>
      <c r="C322" s="1019" t="s">
        <v>30</v>
      </c>
      <c r="D322" s="1019" t="s">
        <v>31</v>
      </c>
      <c r="E322" s="1018" t="s">
        <v>380</v>
      </c>
      <c r="F322" s="1019" t="s">
        <v>10</v>
      </c>
    </row>
    <row r="323" spans="1:6" ht="30" customHeight="1">
      <c r="A323" s="1019" t="s">
        <v>381</v>
      </c>
      <c r="B323" s="1019" t="s">
        <v>382</v>
      </c>
      <c r="C323" s="1019" t="s">
        <v>58</v>
      </c>
      <c r="D323" s="1019" t="s">
        <v>59</v>
      </c>
      <c r="E323" s="1018" t="s">
        <v>383</v>
      </c>
      <c r="F323" s="1019" t="s">
        <v>10</v>
      </c>
    </row>
    <row r="324" spans="1:6" ht="24.75" customHeight="1">
      <c r="A324" s="1019" t="s">
        <v>381</v>
      </c>
      <c r="B324" s="1019" t="s">
        <v>382</v>
      </c>
      <c r="C324" s="1019" t="s">
        <v>61</v>
      </c>
      <c r="D324" s="1019" t="s">
        <v>62</v>
      </c>
      <c r="E324" s="1018" t="s">
        <v>384</v>
      </c>
      <c r="F324" s="1019" t="s">
        <v>10</v>
      </c>
    </row>
    <row r="325" spans="1:6" ht="24.75" customHeight="1">
      <c r="A325" s="1019" t="s">
        <v>381</v>
      </c>
      <c r="B325" s="1019" t="s">
        <v>382</v>
      </c>
      <c r="C325" s="1019" t="s">
        <v>94</v>
      </c>
      <c r="D325" s="1019" t="s">
        <v>21</v>
      </c>
      <c r="E325" s="1018" t="s">
        <v>122</v>
      </c>
      <c r="F325" s="1019" t="s">
        <v>10</v>
      </c>
    </row>
    <row r="326" spans="1:6" ht="24.75" customHeight="1">
      <c r="A326" s="1019" t="s">
        <v>381</v>
      </c>
      <c r="B326" s="1019" t="s">
        <v>382</v>
      </c>
      <c r="C326" s="1019" t="s">
        <v>99</v>
      </c>
      <c r="D326" s="1019" t="s">
        <v>21</v>
      </c>
      <c r="E326" s="1018" t="s">
        <v>351</v>
      </c>
      <c r="F326" s="1019" t="s">
        <v>10</v>
      </c>
    </row>
    <row r="327" spans="1:6" ht="24.75" customHeight="1">
      <c r="A327" s="1019" t="s">
        <v>381</v>
      </c>
      <c r="B327" s="1019" t="s">
        <v>382</v>
      </c>
      <c r="C327" s="1019" t="s">
        <v>68</v>
      </c>
      <c r="D327" s="1019" t="s">
        <v>21</v>
      </c>
      <c r="E327" s="1018" t="s">
        <v>139</v>
      </c>
      <c r="F327" s="1019" t="s">
        <v>10</v>
      </c>
    </row>
    <row r="328" spans="1:6" ht="24.75" customHeight="1">
      <c r="A328" s="1019" t="s">
        <v>381</v>
      </c>
      <c r="B328" s="1019" t="s">
        <v>382</v>
      </c>
      <c r="C328" s="1019" t="s">
        <v>102</v>
      </c>
      <c r="D328" s="1019" t="s">
        <v>103</v>
      </c>
      <c r="E328" s="1018" t="s">
        <v>160</v>
      </c>
      <c r="F328" s="1019" t="s">
        <v>10</v>
      </c>
    </row>
    <row r="329" spans="1:6" ht="24.75" customHeight="1">
      <c r="A329" s="1019" t="s">
        <v>381</v>
      </c>
      <c r="B329" s="1019" t="s">
        <v>382</v>
      </c>
      <c r="C329" s="1019" t="s">
        <v>27</v>
      </c>
      <c r="D329" s="1019" t="s">
        <v>28</v>
      </c>
      <c r="E329" s="1018" t="s">
        <v>385</v>
      </c>
      <c r="F329" s="1019" t="s">
        <v>10</v>
      </c>
    </row>
    <row r="330" spans="1:6" ht="24.75" customHeight="1">
      <c r="A330" s="1019" t="s">
        <v>381</v>
      </c>
      <c r="B330" s="1019" t="s">
        <v>382</v>
      </c>
      <c r="C330" s="1019" t="s">
        <v>30</v>
      </c>
      <c r="D330" s="1019" t="s">
        <v>31</v>
      </c>
      <c r="E330" s="1018" t="s">
        <v>386</v>
      </c>
      <c r="F330" s="1019" t="s">
        <v>10</v>
      </c>
    </row>
    <row r="331" spans="1:6" ht="30" customHeight="1">
      <c r="A331" s="1019" t="s">
        <v>387</v>
      </c>
      <c r="B331" s="1019" t="s">
        <v>388</v>
      </c>
      <c r="C331" s="1019" t="s">
        <v>58</v>
      </c>
      <c r="D331" s="1019" t="s">
        <v>59</v>
      </c>
      <c r="E331" s="1018" t="s">
        <v>26</v>
      </c>
      <c r="F331" s="1019" t="s">
        <v>10</v>
      </c>
    </row>
    <row r="332" spans="1:6" ht="24.75" customHeight="1">
      <c r="A332" s="1019" t="s">
        <v>387</v>
      </c>
      <c r="B332" s="1019" t="s">
        <v>388</v>
      </c>
      <c r="C332" s="1019" t="s">
        <v>61</v>
      </c>
      <c r="D332" s="1019" t="s">
        <v>62</v>
      </c>
      <c r="E332" s="1018" t="s">
        <v>389</v>
      </c>
      <c r="F332" s="1019" t="s">
        <v>10</v>
      </c>
    </row>
    <row r="333" spans="1:6" ht="24.75" customHeight="1">
      <c r="A333" s="1019" t="s">
        <v>387</v>
      </c>
      <c r="B333" s="1019" t="s">
        <v>388</v>
      </c>
      <c r="C333" s="1019" t="s">
        <v>99</v>
      </c>
      <c r="D333" s="1019" t="s">
        <v>21</v>
      </c>
      <c r="E333" s="1018" t="s">
        <v>29</v>
      </c>
      <c r="F333" s="1019" t="s">
        <v>10</v>
      </c>
    </row>
    <row r="334" spans="1:6" ht="24.75" customHeight="1">
      <c r="A334" s="1019" t="s">
        <v>387</v>
      </c>
      <c r="B334" s="1019" t="s">
        <v>388</v>
      </c>
      <c r="C334" s="1019" t="s">
        <v>68</v>
      </c>
      <c r="D334" s="1019" t="s">
        <v>21</v>
      </c>
      <c r="E334" s="1018" t="s">
        <v>139</v>
      </c>
      <c r="F334" s="1019" t="s">
        <v>10</v>
      </c>
    </row>
    <row r="335" spans="1:6" ht="24.75" customHeight="1">
      <c r="A335" s="1019" t="s">
        <v>387</v>
      </c>
      <c r="B335" s="1019" t="s">
        <v>388</v>
      </c>
      <c r="C335" s="1019" t="s">
        <v>27</v>
      </c>
      <c r="D335" s="1019" t="s">
        <v>28</v>
      </c>
      <c r="E335" s="1018" t="s">
        <v>390</v>
      </c>
      <c r="F335" s="1019" t="s">
        <v>10</v>
      </c>
    </row>
    <row r="336" spans="1:6" ht="24.75" customHeight="1">
      <c r="A336" s="1019" t="s">
        <v>387</v>
      </c>
      <c r="B336" s="1019" t="s">
        <v>388</v>
      </c>
      <c r="C336" s="1019" t="s">
        <v>108</v>
      </c>
      <c r="D336" s="1019" t="s">
        <v>62</v>
      </c>
      <c r="E336" s="1018" t="s">
        <v>391</v>
      </c>
      <c r="F336" s="1019" t="s">
        <v>10</v>
      </c>
    </row>
    <row r="337" spans="1:6" ht="24.75" customHeight="1">
      <c r="A337" s="1019" t="s">
        <v>387</v>
      </c>
      <c r="B337" s="1019" t="s">
        <v>388</v>
      </c>
      <c r="C337" s="1019" t="s">
        <v>106</v>
      </c>
      <c r="D337" s="1019" t="s">
        <v>62</v>
      </c>
      <c r="E337" s="1018" t="s">
        <v>392</v>
      </c>
      <c r="F337" s="1019" t="s">
        <v>10</v>
      </c>
    </row>
    <row r="338" spans="1:6" ht="24.75" customHeight="1">
      <c r="A338" s="1019" t="s">
        <v>387</v>
      </c>
      <c r="B338" s="1019" t="s">
        <v>388</v>
      </c>
      <c r="C338" s="1019" t="s">
        <v>30</v>
      </c>
      <c r="D338" s="1019" t="s">
        <v>31</v>
      </c>
      <c r="E338" s="1018" t="s">
        <v>393</v>
      </c>
      <c r="F338" s="1019" t="s">
        <v>10</v>
      </c>
    </row>
    <row r="339" spans="1:6" ht="30" customHeight="1">
      <c r="A339" s="1019" t="s">
        <v>394</v>
      </c>
      <c r="B339" s="1019" t="s">
        <v>395</v>
      </c>
      <c r="C339" s="1019" t="s">
        <v>58</v>
      </c>
      <c r="D339" s="1019" t="s">
        <v>59</v>
      </c>
      <c r="E339" s="1018" t="s">
        <v>396</v>
      </c>
      <c r="F339" s="1019" t="s">
        <v>10</v>
      </c>
    </row>
    <row r="340" spans="1:6" ht="24.75" customHeight="1">
      <c r="A340" s="1019" t="s">
        <v>394</v>
      </c>
      <c r="B340" s="1019" t="s">
        <v>395</v>
      </c>
      <c r="C340" s="1019" t="s">
        <v>61</v>
      </c>
      <c r="D340" s="1019" t="s">
        <v>62</v>
      </c>
      <c r="E340" s="1018" t="s">
        <v>397</v>
      </c>
      <c r="F340" s="1019" t="s">
        <v>10</v>
      </c>
    </row>
    <row r="341" spans="1:6" ht="24.75" customHeight="1">
      <c r="A341" s="1019" t="s">
        <v>394</v>
      </c>
      <c r="B341" s="1019" t="s">
        <v>395</v>
      </c>
      <c r="C341" s="1019" t="s">
        <v>99</v>
      </c>
      <c r="D341" s="1019" t="s">
        <v>21</v>
      </c>
      <c r="E341" s="1018" t="s">
        <v>203</v>
      </c>
      <c r="F341" s="1019" t="s">
        <v>10</v>
      </c>
    </row>
    <row r="342" spans="1:6" ht="24.75" customHeight="1">
      <c r="A342" s="1019" t="s">
        <v>394</v>
      </c>
      <c r="B342" s="1019" t="s">
        <v>395</v>
      </c>
      <c r="C342" s="1019" t="s">
        <v>94</v>
      </c>
      <c r="D342" s="1019" t="s">
        <v>21</v>
      </c>
      <c r="E342" s="1018" t="s">
        <v>122</v>
      </c>
      <c r="F342" s="1019" t="s">
        <v>10</v>
      </c>
    </row>
    <row r="343" spans="1:6" ht="24.75" customHeight="1">
      <c r="A343" s="1019" t="s">
        <v>394</v>
      </c>
      <c r="B343" s="1019" t="s">
        <v>395</v>
      </c>
      <c r="C343" s="1019" t="s">
        <v>68</v>
      </c>
      <c r="D343" s="1019" t="s">
        <v>21</v>
      </c>
      <c r="E343" s="1018" t="s">
        <v>139</v>
      </c>
      <c r="F343" s="1019" t="s">
        <v>10</v>
      </c>
    </row>
    <row r="344" spans="1:6" ht="24.75" customHeight="1">
      <c r="A344" s="1019" t="s">
        <v>394</v>
      </c>
      <c r="B344" s="1019" t="s">
        <v>395</v>
      </c>
      <c r="C344" s="1019" t="s">
        <v>102</v>
      </c>
      <c r="D344" s="1019" t="s">
        <v>103</v>
      </c>
      <c r="E344" s="1018" t="s">
        <v>160</v>
      </c>
      <c r="F344" s="1019" t="s">
        <v>10</v>
      </c>
    </row>
    <row r="345" spans="1:6" ht="24.75" customHeight="1">
      <c r="A345" s="1019" t="s">
        <v>394</v>
      </c>
      <c r="B345" s="1019" t="s">
        <v>395</v>
      </c>
      <c r="C345" s="1019" t="s">
        <v>27</v>
      </c>
      <c r="D345" s="1019" t="s">
        <v>28</v>
      </c>
      <c r="E345" s="1018" t="s">
        <v>398</v>
      </c>
      <c r="F345" s="1019" t="s">
        <v>10</v>
      </c>
    </row>
    <row r="346" spans="1:6" ht="24.75" customHeight="1">
      <c r="A346" s="1019" t="s">
        <v>394</v>
      </c>
      <c r="B346" s="1019" t="s">
        <v>395</v>
      </c>
      <c r="C346" s="1019" t="s">
        <v>108</v>
      </c>
      <c r="D346" s="1019" t="s">
        <v>62</v>
      </c>
      <c r="E346" s="1018" t="s">
        <v>399</v>
      </c>
      <c r="F346" s="1019" t="s">
        <v>10</v>
      </c>
    </row>
    <row r="347" spans="1:6" ht="24.75" customHeight="1">
      <c r="A347" s="1019" t="s">
        <v>394</v>
      </c>
      <c r="B347" s="1019" t="s">
        <v>395</v>
      </c>
      <c r="C347" s="1019" t="s">
        <v>30</v>
      </c>
      <c r="D347" s="1019" t="s">
        <v>31</v>
      </c>
      <c r="E347" s="1018" t="s">
        <v>400</v>
      </c>
      <c r="F347" s="1019" t="s">
        <v>10</v>
      </c>
    </row>
    <row r="348" spans="1:6" ht="30" customHeight="1">
      <c r="A348" s="1019" t="s">
        <v>401</v>
      </c>
      <c r="B348" s="1019" t="s">
        <v>402</v>
      </c>
      <c r="C348" s="1019" t="s">
        <v>58</v>
      </c>
      <c r="D348" s="1019" t="s">
        <v>59</v>
      </c>
      <c r="E348" s="1018" t="s">
        <v>403</v>
      </c>
      <c r="F348" s="1019" t="s">
        <v>10</v>
      </c>
    </row>
    <row r="349" spans="1:6" ht="24.75" customHeight="1">
      <c r="A349" s="1019" t="s">
        <v>401</v>
      </c>
      <c r="B349" s="1019" t="s">
        <v>402</v>
      </c>
      <c r="C349" s="1019" t="s">
        <v>61</v>
      </c>
      <c r="D349" s="1019" t="s">
        <v>62</v>
      </c>
      <c r="E349" s="1018" t="s">
        <v>404</v>
      </c>
      <c r="F349" s="1019" t="s">
        <v>10</v>
      </c>
    </row>
    <row r="350" spans="1:6" ht="24.75" customHeight="1">
      <c r="A350" s="1019" t="s">
        <v>401</v>
      </c>
      <c r="B350" s="1019" t="s">
        <v>402</v>
      </c>
      <c r="C350" s="1019" t="s">
        <v>68</v>
      </c>
      <c r="D350" s="1019" t="s">
        <v>21</v>
      </c>
      <c r="E350" s="1018" t="s">
        <v>139</v>
      </c>
      <c r="F350" s="1019" t="s">
        <v>10</v>
      </c>
    </row>
    <row r="351" spans="1:6" ht="24.75" customHeight="1">
      <c r="A351" s="1019" t="s">
        <v>401</v>
      </c>
      <c r="B351" s="1019" t="s">
        <v>402</v>
      </c>
      <c r="C351" s="1019" t="s">
        <v>99</v>
      </c>
      <c r="D351" s="1019" t="s">
        <v>21</v>
      </c>
      <c r="E351" s="1018" t="s">
        <v>29</v>
      </c>
      <c r="F351" s="1019" t="s">
        <v>10</v>
      </c>
    </row>
    <row r="352" spans="1:6" ht="24.75" customHeight="1">
      <c r="A352" s="1019" t="s">
        <v>401</v>
      </c>
      <c r="B352" s="1019" t="s">
        <v>402</v>
      </c>
      <c r="C352" s="1019" t="s">
        <v>27</v>
      </c>
      <c r="D352" s="1019" t="s">
        <v>28</v>
      </c>
      <c r="E352" s="1018" t="s">
        <v>405</v>
      </c>
      <c r="F352" s="1019" t="s">
        <v>10</v>
      </c>
    </row>
    <row r="353" spans="1:6" ht="24.75" customHeight="1">
      <c r="A353" s="1019" t="s">
        <v>401</v>
      </c>
      <c r="B353" s="1019" t="s">
        <v>402</v>
      </c>
      <c r="C353" s="1019" t="s">
        <v>108</v>
      </c>
      <c r="D353" s="1019" t="s">
        <v>62</v>
      </c>
      <c r="E353" s="1018" t="s">
        <v>363</v>
      </c>
      <c r="F353" s="1019" t="s">
        <v>10</v>
      </c>
    </row>
    <row r="354" spans="1:6" ht="24.75" customHeight="1">
      <c r="A354" s="1019" t="s">
        <v>401</v>
      </c>
      <c r="B354" s="1019" t="s">
        <v>402</v>
      </c>
      <c r="C354" s="1019" t="s">
        <v>30</v>
      </c>
      <c r="D354" s="1019" t="s">
        <v>31</v>
      </c>
      <c r="E354" s="1018" t="s">
        <v>406</v>
      </c>
      <c r="F354" s="1019" t="s">
        <v>10</v>
      </c>
    </row>
    <row r="355" spans="1:6" ht="24.75" customHeight="1">
      <c r="A355" s="1019" t="s">
        <v>401</v>
      </c>
      <c r="B355" s="1019" t="s">
        <v>402</v>
      </c>
      <c r="C355" s="1019" t="s">
        <v>73</v>
      </c>
      <c r="D355" s="1019" t="s">
        <v>31</v>
      </c>
      <c r="E355" s="1018" t="s">
        <v>407</v>
      </c>
      <c r="F355" s="1019" t="s">
        <v>10</v>
      </c>
    </row>
    <row r="356" spans="1:6" ht="30" customHeight="1">
      <c r="A356" s="1019" t="s">
        <v>408</v>
      </c>
      <c r="B356" s="1019" t="s">
        <v>409</v>
      </c>
      <c r="C356" s="1019" t="s">
        <v>58</v>
      </c>
      <c r="D356" s="1019" t="s">
        <v>59</v>
      </c>
      <c r="E356" s="1018" t="s">
        <v>410</v>
      </c>
      <c r="F356" s="1019" t="s">
        <v>10</v>
      </c>
    </row>
    <row r="357" spans="1:6" ht="24.75" customHeight="1">
      <c r="A357" s="1019" t="s">
        <v>408</v>
      </c>
      <c r="B357" s="1019" t="s">
        <v>409</v>
      </c>
      <c r="C357" s="1019" t="s">
        <v>61</v>
      </c>
      <c r="D357" s="1019" t="s">
        <v>62</v>
      </c>
      <c r="E357" s="1018" t="s">
        <v>411</v>
      </c>
      <c r="F357" s="1019" t="s">
        <v>10</v>
      </c>
    </row>
    <row r="358" spans="1:6" ht="24.75" customHeight="1">
      <c r="A358" s="1019" t="s">
        <v>408</v>
      </c>
      <c r="B358" s="1019" t="s">
        <v>409</v>
      </c>
      <c r="C358" s="1019" t="s">
        <v>94</v>
      </c>
      <c r="D358" s="1019" t="s">
        <v>21</v>
      </c>
      <c r="E358" s="1018" t="s">
        <v>122</v>
      </c>
      <c r="F358" s="1019" t="s">
        <v>10</v>
      </c>
    </row>
    <row r="359" spans="1:6" ht="24.75" customHeight="1">
      <c r="A359" s="1019" t="s">
        <v>408</v>
      </c>
      <c r="B359" s="1019" t="s">
        <v>409</v>
      </c>
      <c r="C359" s="1019" t="s">
        <v>99</v>
      </c>
      <c r="D359" s="1019" t="s">
        <v>21</v>
      </c>
      <c r="E359" s="1018" t="s">
        <v>29</v>
      </c>
      <c r="F359" s="1019" t="s">
        <v>10</v>
      </c>
    </row>
    <row r="360" spans="1:6" ht="24.75" customHeight="1">
      <c r="A360" s="1019" t="s">
        <v>408</v>
      </c>
      <c r="B360" s="1019" t="s">
        <v>409</v>
      </c>
      <c r="C360" s="1019" t="s">
        <v>68</v>
      </c>
      <c r="D360" s="1019" t="s">
        <v>21</v>
      </c>
      <c r="E360" s="1018" t="s">
        <v>139</v>
      </c>
      <c r="F360" s="1019" t="s">
        <v>10</v>
      </c>
    </row>
    <row r="361" spans="1:6" ht="24.75" customHeight="1">
      <c r="A361" s="1019" t="s">
        <v>408</v>
      </c>
      <c r="B361" s="1019" t="s">
        <v>409</v>
      </c>
      <c r="C361" s="1019" t="s">
        <v>102</v>
      </c>
      <c r="D361" s="1019" t="s">
        <v>103</v>
      </c>
      <c r="E361" s="1018" t="s">
        <v>160</v>
      </c>
      <c r="F361" s="1019" t="s">
        <v>10</v>
      </c>
    </row>
    <row r="362" spans="1:6" ht="24.75" customHeight="1">
      <c r="A362" s="1019" t="s">
        <v>408</v>
      </c>
      <c r="B362" s="1019" t="s">
        <v>409</v>
      </c>
      <c r="C362" s="1019" t="s">
        <v>27</v>
      </c>
      <c r="D362" s="1019" t="s">
        <v>28</v>
      </c>
      <c r="E362" s="1018" t="s">
        <v>412</v>
      </c>
      <c r="F362" s="1019" t="s">
        <v>10</v>
      </c>
    </row>
    <row r="363" spans="1:6" ht="24.75" customHeight="1">
      <c r="A363" s="1019" t="s">
        <v>408</v>
      </c>
      <c r="B363" s="1019" t="s">
        <v>409</v>
      </c>
      <c r="C363" s="1019" t="s">
        <v>106</v>
      </c>
      <c r="D363" s="1019" t="s">
        <v>62</v>
      </c>
      <c r="E363" s="1018" t="s">
        <v>413</v>
      </c>
      <c r="F363" s="1019" t="s">
        <v>10</v>
      </c>
    </row>
    <row r="364" spans="1:6" ht="24.75" customHeight="1">
      <c r="A364" s="1019" t="s">
        <v>408</v>
      </c>
      <c r="B364" s="1019" t="s">
        <v>409</v>
      </c>
      <c r="C364" s="1019" t="s">
        <v>108</v>
      </c>
      <c r="D364" s="1019" t="s">
        <v>62</v>
      </c>
      <c r="E364" s="1018" t="s">
        <v>414</v>
      </c>
      <c r="F364" s="1019" t="s">
        <v>10</v>
      </c>
    </row>
    <row r="365" spans="1:6" ht="24.75" customHeight="1">
      <c r="A365" s="1019" t="s">
        <v>408</v>
      </c>
      <c r="B365" s="1019" t="s">
        <v>409</v>
      </c>
      <c r="C365" s="1019" t="s">
        <v>30</v>
      </c>
      <c r="D365" s="1019" t="s">
        <v>31</v>
      </c>
      <c r="E365" s="1018" t="s">
        <v>415</v>
      </c>
      <c r="F365" s="1019" t="s">
        <v>10</v>
      </c>
    </row>
    <row r="366" spans="1:6" ht="24.75" customHeight="1">
      <c r="A366" s="1019" t="s">
        <v>408</v>
      </c>
      <c r="B366" s="1019" t="s">
        <v>409</v>
      </c>
      <c r="C366" s="1019" t="s">
        <v>73</v>
      </c>
      <c r="D366" s="1019" t="s">
        <v>31</v>
      </c>
      <c r="E366" s="1018" t="s">
        <v>416</v>
      </c>
      <c r="F366" s="1019" t="s">
        <v>10</v>
      </c>
    </row>
    <row r="367" spans="1:6" ht="30" customHeight="1">
      <c r="A367" s="1019" t="s">
        <v>417</v>
      </c>
      <c r="B367" s="1019" t="s">
        <v>418</v>
      </c>
      <c r="C367" s="1019" t="s">
        <v>58</v>
      </c>
      <c r="D367" s="1019" t="s">
        <v>59</v>
      </c>
      <c r="E367" s="1018" t="s">
        <v>419</v>
      </c>
      <c r="F367" s="1019" t="s">
        <v>10</v>
      </c>
    </row>
    <row r="368" spans="1:6" ht="24.75" customHeight="1">
      <c r="A368" s="1019" t="s">
        <v>417</v>
      </c>
      <c r="B368" s="1019" t="s">
        <v>418</v>
      </c>
      <c r="C368" s="1019" t="s">
        <v>61</v>
      </c>
      <c r="D368" s="1019" t="s">
        <v>62</v>
      </c>
      <c r="E368" s="1018" t="s">
        <v>420</v>
      </c>
      <c r="F368" s="1019" t="s">
        <v>10</v>
      </c>
    </row>
    <row r="369" spans="1:6" ht="24.75" customHeight="1">
      <c r="A369" s="1019" t="s">
        <v>417</v>
      </c>
      <c r="B369" s="1019" t="s">
        <v>418</v>
      </c>
      <c r="C369" s="1019" t="s">
        <v>68</v>
      </c>
      <c r="D369" s="1019" t="s">
        <v>21</v>
      </c>
      <c r="E369" s="1018" t="s">
        <v>139</v>
      </c>
      <c r="F369" s="1019" t="s">
        <v>10</v>
      </c>
    </row>
    <row r="370" spans="1:6" ht="24.75" customHeight="1">
      <c r="A370" s="1019" t="s">
        <v>417</v>
      </c>
      <c r="B370" s="1019" t="s">
        <v>418</v>
      </c>
      <c r="C370" s="1019" t="s">
        <v>99</v>
      </c>
      <c r="D370" s="1019" t="s">
        <v>21</v>
      </c>
      <c r="E370" s="1018" t="s">
        <v>421</v>
      </c>
      <c r="F370" s="1019" t="s">
        <v>10</v>
      </c>
    </row>
    <row r="371" spans="1:6" ht="24.75" customHeight="1">
      <c r="A371" s="1019" t="s">
        <v>417</v>
      </c>
      <c r="B371" s="1019" t="s">
        <v>418</v>
      </c>
      <c r="C371" s="1019" t="s">
        <v>94</v>
      </c>
      <c r="D371" s="1019" t="s">
        <v>21</v>
      </c>
      <c r="E371" s="1018" t="s">
        <v>29</v>
      </c>
      <c r="F371" s="1019" t="s">
        <v>10</v>
      </c>
    </row>
    <row r="372" spans="1:6" ht="24.75" customHeight="1">
      <c r="A372" s="1019" t="s">
        <v>417</v>
      </c>
      <c r="B372" s="1019" t="s">
        <v>418</v>
      </c>
      <c r="C372" s="1019" t="s">
        <v>102</v>
      </c>
      <c r="D372" s="1019" t="s">
        <v>103</v>
      </c>
      <c r="E372" s="1018" t="s">
        <v>206</v>
      </c>
      <c r="F372" s="1019" t="s">
        <v>10</v>
      </c>
    </row>
    <row r="373" spans="1:6" ht="24.75" customHeight="1">
      <c r="A373" s="1019" t="s">
        <v>417</v>
      </c>
      <c r="B373" s="1019" t="s">
        <v>418</v>
      </c>
      <c r="C373" s="1019" t="s">
        <v>27</v>
      </c>
      <c r="D373" s="1019" t="s">
        <v>28</v>
      </c>
      <c r="E373" s="1018" t="s">
        <v>422</v>
      </c>
      <c r="F373" s="1019" t="s">
        <v>10</v>
      </c>
    </row>
    <row r="374" spans="1:6" ht="24.75" customHeight="1">
      <c r="A374" s="1019" t="s">
        <v>417</v>
      </c>
      <c r="B374" s="1019" t="s">
        <v>418</v>
      </c>
      <c r="C374" s="1019" t="s">
        <v>106</v>
      </c>
      <c r="D374" s="1019" t="s">
        <v>62</v>
      </c>
      <c r="E374" s="1018" t="s">
        <v>423</v>
      </c>
      <c r="F374" s="1019" t="s">
        <v>10</v>
      </c>
    </row>
    <row r="375" spans="1:6" ht="24.75" customHeight="1">
      <c r="A375" s="1019" t="s">
        <v>417</v>
      </c>
      <c r="B375" s="1019" t="s">
        <v>418</v>
      </c>
      <c r="C375" s="1019" t="s">
        <v>108</v>
      </c>
      <c r="D375" s="1019" t="s">
        <v>62</v>
      </c>
      <c r="E375" s="1018" t="s">
        <v>269</v>
      </c>
      <c r="F375" s="1019" t="s">
        <v>10</v>
      </c>
    </row>
    <row r="376" spans="1:6" ht="24.75" customHeight="1">
      <c r="A376" s="1019" t="s">
        <v>417</v>
      </c>
      <c r="B376" s="1019" t="s">
        <v>418</v>
      </c>
      <c r="C376" s="1019" t="s">
        <v>30</v>
      </c>
      <c r="D376" s="1019" t="s">
        <v>31</v>
      </c>
      <c r="E376" s="1018" t="s">
        <v>424</v>
      </c>
      <c r="F376" s="1019" t="s">
        <v>10</v>
      </c>
    </row>
    <row r="377" spans="1:6" ht="30" customHeight="1">
      <c r="A377" s="1019" t="s">
        <v>425</v>
      </c>
      <c r="B377" s="1019" t="s">
        <v>426</v>
      </c>
      <c r="C377" s="1019" t="s">
        <v>58</v>
      </c>
      <c r="D377" s="1019" t="s">
        <v>59</v>
      </c>
      <c r="E377" s="1018" t="s">
        <v>427</v>
      </c>
      <c r="F377" s="1019" t="s">
        <v>10</v>
      </c>
    </row>
    <row r="378" spans="1:6" ht="24.75" customHeight="1">
      <c r="A378" s="1019" t="s">
        <v>425</v>
      </c>
      <c r="B378" s="1019" t="s">
        <v>426</v>
      </c>
      <c r="C378" s="1019" t="s">
        <v>61</v>
      </c>
      <c r="D378" s="1019" t="s">
        <v>62</v>
      </c>
      <c r="E378" s="1018" t="s">
        <v>428</v>
      </c>
      <c r="F378" s="1019" t="s">
        <v>10</v>
      </c>
    </row>
    <row r="379" spans="1:6" ht="24.75" customHeight="1">
      <c r="A379" s="1019" t="s">
        <v>425</v>
      </c>
      <c r="B379" s="1019" t="s">
        <v>426</v>
      </c>
      <c r="C379" s="1019" t="s">
        <v>68</v>
      </c>
      <c r="D379" s="1019" t="s">
        <v>21</v>
      </c>
      <c r="E379" s="1018" t="s">
        <v>139</v>
      </c>
      <c r="F379" s="1019" t="s">
        <v>10</v>
      </c>
    </row>
    <row r="380" spans="1:6" ht="24.75" customHeight="1">
      <c r="A380" s="1019" t="s">
        <v>425</v>
      </c>
      <c r="B380" s="1019" t="s">
        <v>426</v>
      </c>
      <c r="C380" s="1019" t="s">
        <v>99</v>
      </c>
      <c r="D380" s="1019" t="s">
        <v>21</v>
      </c>
      <c r="E380" s="1018" t="s">
        <v>280</v>
      </c>
      <c r="F380" s="1019" t="s">
        <v>10</v>
      </c>
    </row>
    <row r="381" spans="1:6" ht="24.75" customHeight="1">
      <c r="A381" s="1019" t="s">
        <v>425</v>
      </c>
      <c r="B381" s="1019" t="s">
        <v>426</v>
      </c>
      <c r="C381" s="1019" t="s">
        <v>94</v>
      </c>
      <c r="D381" s="1019" t="s">
        <v>21</v>
      </c>
      <c r="E381" s="1018" t="s">
        <v>122</v>
      </c>
      <c r="F381" s="1019" t="s">
        <v>10</v>
      </c>
    </row>
    <row r="382" spans="1:6" ht="24.75" customHeight="1">
      <c r="A382" s="1019" t="s">
        <v>425</v>
      </c>
      <c r="B382" s="1019" t="s">
        <v>426</v>
      </c>
      <c r="C382" s="1019" t="s">
        <v>102</v>
      </c>
      <c r="D382" s="1019" t="s">
        <v>103</v>
      </c>
      <c r="E382" s="1018" t="s">
        <v>104</v>
      </c>
      <c r="F382" s="1019" t="s">
        <v>10</v>
      </c>
    </row>
    <row r="383" spans="1:6" ht="24.75" customHeight="1">
      <c r="A383" s="1019" t="s">
        <v>425</v>
      </c>
      <c r="B383" s="1019" t="s">
        <v>426</v>
      </c>
      <c r="C383" s="1019" t="s">
        <v>27</v>
      </c>
      <c r="D383" s="1019" t="s">
        <v>28</v>
      </c>
      <c r="E383" s="1018" t="s">
        <v>429</v>
      </c>
      <c r="F383" s="1019" t="s">
        <v>10</v>
      </c>
    </row>
    <row r="384" spans="1:6" ht="24.75" customHeight="1">
      <c r="A384" s="1019" t="s">
        <v>425</v>
      </c>
      <c r="B384" s="1019" t="s">
        <v>426</v>
      </c>
      <c r="C384" s="1019" t="s">
        <v>108</v>
      </c>
      <c r="D384" s="1019" t="s">
        <v>62</v>
      </c>
      <c r="E384" s="1018" t="s">
        <v>430</v>
      </c>
      <c r="F384" s="1019" t="s">
        <v>10</v>
      </c>
    </row>
    <row r="385" spans="1:6" ht="24.75" customHeight="1">
      <c r="A385" s="1019" t="s">
        <v>425</v>
      </c>
      <c r="B385" s="1019" t="s">
        <v>426</v>
      </c>
      <c r="C385" s="1019" t="s">
        <v>30</v>
      </c>
      <c r="D385" s="1019" t="s">
        <v>31</v>
      </c>
      <c r="E385" s="1018" t="s">
        <v>431</v>
      </c>
      <c r="F385" s="1019" t="s">
        <v>10</v>
      </c>
    </row>
    <row r="386" spans="1:6" ht="24.75" customHeight="1">
      <c r="A386" s="1019" t="s">
        <v>425</v>
      </c>
      <c r="B386" s="1019" t="s">
        <v>426</v>
      </c>
      <c r="C386" s="1019" t="s">
        <v>73</v>
      </c>
      <c r="D386" s="1019" t="s">
        <v>31</v>
      </c>
      <c r="E386" s="1018" t="s">
        <v>432</v>
      </c>
      <c r="F386" s="1019" t="s">
        <v>10</v>
      </c>
    </row>
    <row r="387" spans="1:6" ht="30" customHeight="1">
      <c r="A387" s="1019" t="s">
        <v>433</v>
      </c>
      <c r="B387" s="1019" t="s">
        <v>434</v>
      </c>
      <c r="C387" s="1019" t="s">
        <v>58</v>
      </c>
      <c r="D387" s="1019" t="s">
        <v>59</v>
      </c>
      <c r="E387" s="1018" t="s">
        <v>435</v>
      </c>
      <c r="F387" s="1019" t="s">
        <v>10</v>
      </c>
    </row>
    <row r="388" spans="1:6" ht="24.75" customHeight="1">
      <c r="A388" s="1019" t="s">
        <v>433</v>
      </c>
      <c r="B388" s="1019" t="s">
        <v>434</v>
      </c>
      <c r="C388" s="1019" t="s">
        <v>61</v>
      </c>
      <c r="D388" s="1019" t="s">
        <v>62</v>
      </c>
      <c r="E388" s="1018" t="s">
        <v>436</v>
      </c>
      <c r="F388" s="1019" t="s">
        <v>10</v>
      </c>
    </row>
    <row r="389" spans="1:6" ht="24.75" customHeight="1">
      <c r="A389" s="1019" t="s">
        <v>433</v>
      </c>
      <c r="B389" s="1019" t="s">
        <v>434</v>
      </c>
      <c r="C389" s="1019" t="s">
        <v>94</v>
      </c>
      <c r="D389" s="1019" t="s">
        <v>21</v>
      </c>
      <c r="E389" s="1018" t="s">
        <v>234</v>
      </c>
      <c r="F389" s="1019" t="s">
        <v>10</v>
      </c>
    </row>
    <row r="390" spans="1:6" ht="24.75" customHeight="1">
      <c r="A390" s="1019" t="s">
        <v>433</v>
      </c>
      <c r="B390" s="1019" t="s">
        <v>434</v>
      </c>
      <c r="C390" s="1019" t="s">
        <v>68</v>
      </c>
      <c r="D390" s="1019" t="s">
        <v>21</v>
      </c>
      <c r="E390" s="1018" t="s">
        <v>139</v>
      </c>
      <c r="F390" s="1019" t="s">
        <v>10</v>
      </c>
    </row>
    <row r="391" spans="1:6" ht="24.75" customHeight="1">
      <c r="A391" s="1019" t="s">
        <v>433</v>
      </c>
      <c r="B391" s="1019" t="s">
        <v>434</v>
      </c>
      <c r="C391" s="1019" t="s">
        <v>99</v>
      </c>
      <c r="D391" s="1019" t="s">
        <v>21</v>
      </c>
      <c r="E391" s="1018" t="s">
        <v>234</v>
      </c>
      <c r="F391" s="1019" t="s">
        <v>10</v>
      </c>
    </row>
    <row r="392" spans="1:6" ht="24.75" customHeight="1">
      <c r="A392" s="1019" t="s">
        <v>433</v>
      </c>
      <c r="B392" s="1019" t="s">
        <v>434</v>
      </c>
      <c r="C392" s="1019" t="s">
        <v>102</v>
      </c>
      <c r="D392" s="1019" t="s">
        <v>103</v>
      </c>
      <c r="E392" s="1018" t="s">
        <v>206</v>
      </c>
      <c r="F392" s="1019" t="s">
        <v>10</v>
      </c>
    </row>
    <row r="393" spans="1:6" ht="24.75" customHeight="1">
      <c r="A393" s="1019" t="s">
        <v>433</v>
      </c>
      <c r="B393" s="1019" t="s">
        <v>434</v>
      </c>
      <c r="C393" s="1019" t="s">
        <v>27</v>
      </c>
      <c r="D393" s="1019" t="s">
        <v>28</v>
      </c>
      <c r="E393" s="1018" t="s">
        <v>437</v>
      </c>
      <c r="F393" s="1019" t="s">
        <v>10</v>
      </c>
    </row>
    <row r="394" spans="1:6" ht="24.75" customHeight="1">
      <c r="A394" s="1019" t="s">
        <v>433</v>
      </c>
      <c r="B394" s="1019" t="s">
        <v>434</v>
      </c>
      <c r="C394" s="1019" t="s">
        <v>108</v>
      </c>
      <c r="D394" s="1019" t="s">
        <v>62</v>
      </c>
      <c r="E394" s="1018" t="s">
        <v>363</v>
      </c>
      <c r="F394" s="1019" t="s">
        <v>10</v>
      </c>
    </row>
    <row r="395" spans="1:6" ht="24.75" customHeight="1">
      <c r="A395" s="1019" t="s">
        <v>433</v>
      </c>
      <c r="B395" s="1019" t="s">
        <v>434</v>
      </c>
      <c r="C395" s="1019" t="s">
        <v>30</v>
      </c>
      <c r="D395" s="1019" t="s">
        <v>31</v>
      </c>
      <c r="E395" s="1018" t="s">
        <v>438</v>
      </c>
      <c r="F395" s="1019" t="s">
        <v>10</v>
      </c>
    </row>
    <row r="396" spans="1:6" ht="30" customHeight="1">
      <c r="A396" s="1019" t="s">
        <v>439</v>
      </c>
      <c r="B396" s="1019" t="s">
        <v>440</v>
      </c>
      <c r="C396" s="1019" t="s">
        <v>58</v>
      </c>
      <c r="D396" s="1019" t="s">
        <v>59</v>
      </c>
      <c r="E396" s="1018" t="s">
        <v>441</v>
      </c>
      <c r="F396" s="1019" t="s">
        <v>10</v>
      </c>
    </row>
    <row r="397" spans="1:6" ht="24.75" customHeight="1">
      <c r="A397" s="1019" t="s">
        <v>439</v>
      </c>
      <c r="B397" s="1019" t="s">
        <v>440</v>
      </c>
      <c r="C397" s="1019" t="s">
        <v>61</v>
      </c>
      <c r="D397" s="1019" t="s">
        <v>62</v>
      </c>
      <c r="E397" s="1018" t="s">
        <v>442</v>
      </c>
      <c r="F397" s="1019" t="s">
        <v>10</v>
      </c>
    </row>
    <row r="398" spans="1:6" ht="24.75" customHeight="1">
      <c r="A398" s="1019" t="s">
        <v>439</v>
      </c>
      <c r="B398" s="1019" t="s">
        <v>440</v>
      </c>
      <c r="C398" s="1019" t="s">
        <v>94</v>
      </c>
      <c r="D398" s="1019" t="s">
        <v>21</v>
      </c>
      <c r="E398" s="1018" t="s">
        <v>122</v>
      </c>
      <c r="F398" s="1019" t="s">
        <v>10</v>
      </c>
    </row>
    <row r="399" spans="1:6" ht="24.75" customHeight="1">
      <c r="A399" s="1019" t="s">
        <v>439</v>
      </c>
      <c r="B399" s="1019" t="s">
        <v>440</v>
      </c>
      <c r="C399" s="1019" t="s">
        <v>99</v>
      </c>
      <c r="D399" s="1019" t="s">
        <v>21</v>
      </c>
      <c r="E399" s="1018" t="s">
        <v>280</v>
      </c>
      <c r="F399" s="1019" t="s">
        <v>10</v>
      </c>
    </row>
    <row r="400" spans="1:6" ht="24.75" customHeight="1">
      <c r="A400" s="1019" t="s">
        <v>439</v>
      </c>
      <c r="B400" s="1019" t="s">
        <v>440</v>
      </c>
      <c r="C400" s="1019" t="s">
        <v>68</v>
      </c>
      <c r="D400" s="1019" t="s">
        <v>21</v>
      </c>
      <c r="E400" s="1018" t="s">
        <v>139</v>
      </c>
      <c r="F400" s="1019" t="s">
        <v>10</v>
      </c>
    </row>
    <row r="401" spans="1:6" ht="24.75" customHeight="1">
      <c r="A401" s="1019" t="s">
        <v>439</v>
      </c>
      <c r="B401" s="1019" t="s">
        <v>440</v>
      </c>
      <c r="C401" s="1019" t="s">
        <v>102</v>
      </c>
      <c r="D401" s="1019" t="s">
        <v>103</v>
      </c>
      <c r="E401" s="1018" t="s">
        <v>160</v>
      </c>
      <c r="F401" s="1019" t="s">
        <v>10</v>
      </c>
    </row>
    <row r="402" spans="1:6" ht="24.75" customHeight="1">
      <c r="A402" s="1019" t="s">
        <v>439</v>
      </c>
      <c r="B402" s="1019" t="s">
        <v>440</v>
      </c>
      <c r="C402" s="1019" t="s">
        <v>27</v>
      </c>
      <c r="D402" s="1019" t="s">
        <v>28</v>
      </c>
      <c r="E402" s="1018" t="s">
        <v>443</v>
      </c>
      <c r="F402" s="1019" t="s">
        <v>10</v>
      </c>
    </row>
    <row r="403" spans="1:6" ht="24.75" customHeight="1">
      <c r="A403" s="1019" t="s">
        <v>439</v>
      </c>
      <c r="B403" s="1019" t="s">
        <v>440</v>
      </c>
      <c r="C403" s="1019" t="s">
        <v>108</v>
      </c>
      <c r="D403" s="1019" t="s">
        <v>62</v>
      </c>
      <c r="E403" s="1018" t="s">
        <v>430</v>
      </c>
      <c r="F403" s="1019" t="s">
        <v>10</v>
      </c>
    </row>
    <row r="404" spans="1:6" ht="24.75" customHeight="1">
      <c r="A404" s="1019" t="s">
        <v>439</v>
      </c>
      <c r="B404" s="1019" t="s">
        <v>440</v>
      </c>
      <c r="C404" s="1019" t="s">
        <v>30</v>
      </c>
      <c r="D404" s="1019" t="s">
        <v>31</v>
      </c>
      <c r="E404" s="1018" t="s">
        <v>444</v>
      </c>
      <c r="F404" s="1019" t="s">
        <v>10</v>
      </c>
    </row>
    <row r="405" spans="1:6" ht="30" customHeight="1">
      <c r="A405" s="1019" t="s">
        <v>445</v>
      </c>
      <c r="B405" s="1019" t="s">
        <v>446</v>
      </c>
      <c r="C405" s="1019" t="s">
        <v>58</v>
      </c>
      <c r="D405" s="1019" t="s">
        <v>59</v>
      </c>
      <c r="E405" s="1018" t="s">
        <v>447</v>
      </c>
      <c r="F405" s="1019" t="s">
        <v>10</v>
      </c>
    </row>
    <row r="406" spans="1:6" ht="24.75" customHeight="1">
      <c r="A406" s="1019" t="s">
        <v>445</v>
      </c>
      <c r="B406" s="1019" t="s">
        <v>446</v>
      </c>
      <c r="C406" s="1019" t="s">
        <v>61</v>
      </c>
      <c r="D406" s="1019" t="s">
        <v>62</v>
      </c>
      <c r="E406" s="1018" t="s">
        <v>448</v>
      </c>
      <c r="F406" s="1019" t="s">
        <v>10</v>
      </c>
    </row>
    <row r="407" spans="1:6" ht="24.75" customHeight="1">
      <c r="A407" s="1019" t="s">
        <v>445</v>
      </c>
      <c r="B407" s="1019" t="s">
        <v>446</v>
      </c>
      <c r="C407" s="1019" t="s">
        <v>68</v>
      </c>
      <c r="D407" s="1019" t="s">
        <v>21</v>
      </c>
      <c r="E407" s="1018" t="s">
        <v>139</v>
      </c>
      <c r="F407" s="1019" t="s">
        <v>10</v>
      </c>
    </row>
    <row r="408" spans="1:6" ht="24.75" customHeight="1">
      <c r="A408" s="1019" t="s">
        <v>445</v>
      </c>
      <c r="B408" s="1019" t="s">
        <v>446</v>
      </c>
      <c r="C408" s="1019" t="s">
        <v>99</v>
      </c>
      <c r="D408" s="1019" t="s">
        <v>21</v>
      </c>
      <c r="E408" s="1018" t="s">
        <v>280</v>
      </c>
      <c r="F408" s="1019" t="s">
        <v>10</v>
      </c>
    </row>
    <row r="409" spans="1:6" ht="24.75" customHeight="1">
      <c r="A409" s="1019" t="s">
        <v>445</v>
      </c>
      <c r="B409" s="1019" t="s">
        <v>446</v>
      </c>
      <c r="C409" s="1019" t="s">
        <v>27</v>
      </c>
      <c r="D409" s="1019" t="s">
        <v>28</v>
      </c>
      <c r="E409" s="1018" t="s">
        <v>449</v>
      </c>
      <c r="F409" s="1019" t="s">
        <v>10</v>
      </c>
    </row>
    <row r="410" spans="1:6" ht="24.75" customHeight="1">
      <c r="A410" s="1019" t="s">
        <v>445</v>
      </c>
      <c r="B410" s="1019" t="s">
        <v>446</v>
      </c>
      <c r="C410" s="1019" t="s">
        <v>108</v>
      </c>
      <c r="D410" s="1019" t="s">
        <v>62</v>
      </c>
      <c r="E410" s="1018" t="s">
        <v>450</v>
      </c>
      <c r="F410" s="1019" t="s">
        <v>10</v>
      </c>
    </row>
    <row r="411" spans="1:6" ht="24.75" customHeight="1">
      <c r="A411" s="1019" t="s">
        <v>445</v>
      </c>
      <c r="B411" s="1019" t="s">
        <v>446</v>
      </c>
      <c r="C411" s="1019" t="s">
        <v>106</v>
      </c>
      <c r="D411" s="1019" t="s">
        <v>62</v>
      </c>
      <c r="E411" s="1018" t="s">
        <v>451</v>
      </c>
      <c r="F411" s="1019" t="s">
        <v>10</v>
      </c>
    </row>
    <row r="412" spans="1:6" ht="24.75" customHeight="1">
      <c r="A412" s="1019" t="s">
        <v>445</v>
      </c>
      <c r="B412" s="1019" t="s">
        <v>446</v>
      </c>
      <c r="C412" s="1019" t="s">
        <v>30</v>
      </c>
      <c r="D412" s="1019" t="s">
        <v>31</v>
      </c>
      <c r="E412" s="1018" t="s">
        <v>452</v>
      </c>
      <c r="F412" s="1019" t="s">
        <v>10</v>
      </c>
    </row>
    <row r="413" spans="1:6" ht="24.75" customHeight="1">
      <c r="A413" s="1019" t="s">
        <v>445</v>
      </c>
      <c r="B413" s="1019" t="s">
        <v>446</v>
      </c>
      <c r="C413" s="1019" t="s">
        <v>73</v>
      </c>
      <c r="D413" s="1019" t="s">
        <v>31</v>
      </c>
      <c r="E413" s="1018" t="s">
        <v>453</v>
      </c>
      <c r="F413" s="1019" t="s">
        <v>10</v>
      </c>
    </row>
    <row r="414" spans="1:6" ht="30" customHeight="1">
      <c r="A414" s="1019" t="s">
        <v>454</v>
      </c>
      <c r="B414" s="1019" t="s">
        <v>455</v>
      </c>
      <c r="C414" s="1019" t="s">
        <v>58</v>
      </c>
      <c r="D414" s="1019" t="s">
        <v>59</v>
      </c>
      <c r="E414" s="1018" t="s">
        <v>377</v>
      </c>
      <c r="F414" s="1019" t="s">
        <v>10</v>
      </c>
    </row>
    <row r="415" spans="1:6" ht="24.75" customHeight="1">
      <c r="A415" s="1019" t="s">
        <v>454</v>
      </c>
      <c r="B415" s="1019" t="s">
        <v>455</v>
      </c>
      <c r="C415" s="1019" t="s">
        <v>61</v>
      </c>
      <c r="D415" s="1019" t="s">
        <v>62</v>
      </c>
      <c r="E415" s="1018" t="s">
        <v>456</v>
      </c>
      <c r="F415" s="1019" t="s">
        <v>10</v>
      </c>
    </row>
    <row r="416" spans="1:6" ht="24.75" customHeight="1">
      <c r="A416" s="1019" t="s">
        <v>454</v>
      </c>
      <c r="B416" s="1019" t="s">
        <v>455</v>
      </c>
      <c r="C416" s="1019" t="s">
        <v>68</v>
      </c>
      <c r="D416" s="1019" t="s">
        <v>21</v>
      </c>
      <c r="E416" s="1018" t="s">
        <v>139</v>
      </c>
      <c r="F416" s="1019" t="s">
        <v>10</v>
      </c>
    </row>
    <row r="417" spans="1:6" ht="24.75" customHeight="1">
      <c r="A417" s="1019" t="s">
        <v>454</v>
      </c>
      <c r="B417" s="1019" t="s">
        <v>455</v>
      </c>
      <c r="C417" s="1019" t="s">
        <v>94</v>
      </c>
      <c r="D417" s="1019" t="s">
        <v>21</v>
      </c>
      <c r="E417" s="1018" t="s">
        <v>122</v>
      </c>
      <c r="F417" s="1019" t="s">
        <v>10</v>
      </c>
    </row>
    <row r="418" spans="1:6" ht="24.75" customHeight="1">
      <c r="A418" s="1019" t="s">
        <v>454</v>
      </c>
      <c r="B418" s="1019" t="s">
        <v>455</v>
      </c>
      <c r="C418" s="1019" t="s">
        <v>99</v>
      </c>
      <c r="D418" s="1019" t="s">
        <v>21</v>
      </c>
      <c r="E418" s="1018" t="s">
        <v>280</v>
      </c>
      <c r="F418" s="1019" t="s">
        <v>10</v>
      </c>
    </row>
    <row r="419" spans="1:6" ht="24.75" customHeight="1">
      <c r="A419" s="1019" t="s">
        <v>454</v>
      </c>
      <c r="B419" s="1019" t="s">
        <v>455</v>
      </c>
      <c r="C419" s="1019" t="s">
        <v>102</v>
      </c>
      <c r="D419" s="1019" t="s">
        <v>103</v>
      </c>
      <c r="E419" s="1018" t="s">
        <v>104</v>
      </c>
      <c r="F419" s="1019" t="s">
        <v>10</v>
      </c>
    </row>
    <row r="420" spans="1:6" ht="24.75" customHeight="1">
      <c r="A420" s="1019" t="s">
        <v>454</v>
      </c>
      <c r="B420" s="1019" t="s">
        <v>455</v>
      </c>
      <c r="C420" s="1019" t="s">
        <v>27</v>
      </c>
      <c r="D420" s="1019" t="s">
        <v>28</v>
      </c>
      <c r="E420" s="1018" t="s">
        <v>457</v>
      </c>
      <c r="F420" s="1019" t="s">
        <v>10</v>
      </c>
    </row>
    <row r="421" spans="1:6" ht="24.75" customHeight="1">
      <c r="A421" s="1019" t="s">
        <v>454</v>
      </c>
      <c r="B421" s="1019" t="s">
        <v>455</v>
      </c>
      <c r="C421" s="1019" t="s">
        <v>108</v>
      </c>
      <c r="D421" s="1019" t="s">
        <v>62</v>
      </c>
      <c r="E421" s="1018" t="s">
        <v>363</v>
      </c>
      <c r="F421" s="1019" t="s">
        <v>10</v>
      </c>
    </row>
    <row r="422" spans="1:6" ht="24.75" customHeight="1">
      <c r="A422" s="1019" t="s">
        <v>454</v>
      </c>
      <c r="B422" s="1019" t="s">
        <v>455</v>
      </c>
      <c r="C422" s="1019" t="s">
        <v>30</v>
      </c>
      <c r="D422" s="1019" t="s">
        <v>31</v>
      </c>
      <c r="E422" s="1018" t="s">
        <v>458</v>
      </c>
      <c r="F422" s="1019" t="s">
        <v>10</v>
      </c>
    </row>
    <row r="423" spans="1:6" ht="24.75" customHeight="1">
      <c r="A423" s="1019" t="s">
        <v>454</v>
      </c>
      <c r="B423" s="1019" t="s">
        <v>455</v>
      </c>
      <c r="C423" s="1019" t="s">
        <v>73</v>
      </c>
      <c r="D423" s="1019" t="s">
        <v>31</v>
      </c>
      <c r="E423" s="1018" t="s">
        <v>459</v>
      </c>
      <c r="F423" s="1019" t="s">
        <v>10</v>
      </c>
    </row>
    <row r="424" spans="1:6" ht="30" customHeight="1">
      <c r="A424" s="1019" t="s">
        <v>460</v>
      </c>
      <c r="B424" s="1019" t="s">
        <v>461</v>
      </c>
      <c r="C424" s="1019" t="s">
        <v>58</v>
      </c>
      <c r="D424" s="1019" t="s">
        <v>59</v>
      </c>
      <c r="E424" s="1018" t="s">
        <v>462</v>
      </c>
      <c r="F424" s="1019" t="s">
        <v>10</v>
      </c>
    </row>
    <row r="425" spans="1:6" ht="24.75" customHeight="1">
      <c r="A425" s="1019" t="s">
        <v>460</v>
      </c>
      <c r="B425" s="1019" t="s">
        <v>461</v>
      </c>
      <c r="C425" s="1019" t="s">
        <v>61</v>
      </c>
      <c r="D425" s="1019" t="s">
        <v>62</v>
      </c>
      <c r="E425" s="1018" t="s">
        <v>463</v>
      </c>
      <c r="F425" s="1019" t="s">
        <v>10</v>
      </c>
    </row>
    <row r="426" spans="1:6" ht="24.75" customHeight="1">
      <c r="A426" s="1019" t="s">
        <v>460</v>
      </c>
      <c r="B426" s="1019" t="s">
        <v>461</v>
      </c>
      <c r="C426" s="1019" t="s">
        <v>94</v>
      </c>
      <c r="D426" s="1019" t="s">
        <v>21</v>
      </c>
      <c r="E426" s="1018" t="s">
        <v>234</v>
      </c>
      <c r="F426" s="1019" t="s">
        <v>10</v>
      </c>
    </row>
    <row r="427" spans="1:6" ht="24.75" customHeight="1">
      <c r="A427" s="1019" t="s">
        <v>460</v>
      </c>
      <c r="B427" s="1019" t="s">
        <v>461</v>
      </c>
      <c r="C427" s="1019" t="s">
        <v>99</v>
      </c>
      <c r="D427" s="1019" t="s">
        <v>21</v>
      </c>
      <c r="E427" s="1018" t="s">
        <v>158</v>
      </c>
      <c r="F427" s="1019" t="s">
        <v>10</v>
      </c>
    </row>
    <row r="428" spans="1:6" ht="24.75" customHeight="1">
      <c r="A428" s="1019" t="s">
        <v>460</v>
      </c>
      <c r="B428" s="1019" t="s">
        <v>461</v>
      </c>
      <c r="C428" s="1019" t="s">
        <v>68</v>
      </c>
      <c r="D428" s="1019" t="s">
        <v>21</v>
      </c>
      <c r="E428" s="1018" t="s">
        <v>139</v>
      </c>
      <c r="F428" s="1019" t="s">
        <v>10</v>
      </c>
    </row>
    <row r="429" spans="1:6" ht="24.75" customHeight="1">
      <c r="A429" s="1019" t="s">
        <v>460</v>
      </c>
      <c r="B429" s="1019" t="s">
        <v>461</v>
      </c>
      <c r="C429" s="1019" t="s">
        <v>102</v>
      </c>
      <c r="D429" s="1019" t="s">
        <v>103</v>
      </c>
      <c r="E429" s="1018" t="s">
        <v>236</v>
      </c>
      <c r="F429" s="1019" t="s">
        <v>10</v>
      </c>
    </row>
    <row r="430" spans="1:6" ht="24.75" customHeight="1">
      <c r="A430" s="1019" t="s">
        <v>460</v>
      </c>
      <c r="B430" s="1019" t="s">
        <v>461</v>
      </c>
      <c r="C430" s="1019" t="s">
        <v>27</v>
      </c>
      <c r="D430" s="1019" t="s">
        <v>28</v>
      </c>
      <c r="E430" s="1018" t="s">
        <v>464</v>
      </c>
      <c r="F430" s="1019" t="s">
        <v>10</v>
      </c>
    </row>
    <row r="431" spans="1:6" ht="24.75" customHeight="1">
      <c r="A431" s="1019" t="s">
        <v>460</v>
      </c>
      <c r="B431" s="1019" t="s">
        <v>461</v>
      </c>
      <c r="C431" s="1019" t="s">
        <v>108</v>
      </c>
      <c r="D431" s="1019" t="s">
        <v>62</v>
      </c>
      <c r="E431" s="1018" t="s">
        <v>363</v>
      </c>
      <c r="F431" s="1019" t="s">
        <v>10</v>
      </c>
    </row>
    <row r="432" spans="1:6" ht="24.75" customHeight="1">
      <c r="A432" s="1019" t="s">
        <v>460</v>
      </c>
      <c r="B432" s="1019" t="s">
        <v>461</v>
      </c>
      <c r="C432" s="1019" t="s">
        <v>106</v>
      </c>
      <c r="D432" s="1019" t="s">
        <v>62</v>
      </c>
      <c r="E432" s="1018" t="s">
        <v>465</v>
      </c>
      <c r="F432" s="1019" t="s">
        <v>10</v>
      </c>
    </row>
    <row r="433" spans="1:6" ht="24.75" customHeight="1">
      <c r="A433" s="1019" t="s">
        <v>460</v>
      </c>
      <c r="B433" s="1019" t="s">
        <v>461</v>
      </c>
      <c r="C433" s="1019" t="s">
        <v>30</v>
      </c>
      <c r="D433" s="1019" t="s">
        <v>31</v>
      </c>
      <c r="E433" s="1018" t="s">
        <v>466</v>
      </c>
      <c r="F433" s="1019" t="s">
        <v>10</v>
      </c>
    </row>
    <row r="434" spans="1:6" ht="30" customHeight="1">
      <c r="A434" s="1019" t="s">
        <v>467</v>
      </c>
      <c r="B434" s="1019" t="s">
        <v>468</v>
      </c>
      <c r="C434" s="1019" t="s">
        <v>58</v>
      </c>
      <c r="D434" s="1019" t="s">
        <v>59</v>
      </c>
      <c r="E434" s="1018" t="s">
        <v>469</v>
      </c>
      <c r="F434" s="1019" t="s">
        <v>10</v>
      </c>
    </row>
    <row r="435" spans="1:6" ht="24.75" customHeight="1">
      <c r="A435" s="1019" t="s">
        <v>467</v>
      </c>
      <c r="B435" s="1019" t="s">
        <v>468</v>
      </c>
      <c r="C435" s="1019" t="s">
        <v>61</v>
      </c>
      <c r="D435" s="1019" t="s">
        <v>62</v>
      </c>
      <c r="E435" s="1018" t="s">
        <v>470</v>
      </c>
      <c r="F435" s="1019" t="s">
        <v>10</v>
      </c>
    </row>
    <row r="436" spans="1:6" ht="24.75" customHeight="1">
      <c r="A436" s="1019" t="s">
        <v>467</v>
      </c>
      <c r="B436" s="1019" t="s">
        <v>468</v>
      </c>
      <c r="C436" s="1019" t="s">
        <v>99</v>
      </c>
      <c r="D436" s="1019" t="s">
        <v>21</v>
      </c>
      <c r="E436" s="1018" t="s">
        <v>280</v>
      </c>
      <c r="F436" s="1019" t="s">
        <v>10</v>
      </c>
    </row>
    <row r="437" spans="1:6" ht="24.75" customHeight="1">
      <c r="A437" s="1019" t="s">
        <v>467</v>
      </c>
      <c r="B437" s="1019" t="s">
        <v>468</v>
      </c>
      <c r="C437" s="1019" t="s">
        <v>68</v>
      </c>
      <c r="D437" s="1019" t="s">
        <v>21</v>
      </c>
      <c r="E437" s="1018" t="s">
        <v>139</v>
      </c>
      <c r="F437" s="1019" t="s">
        <v>10</v>
      </c>
    </row>
    <row r="438" spans="1:6" ht="24.75" customHeight="1">
      <c r="A438" s="1019" t="s">
        <v>467</v>
      </c>
      <c r="B438" s="1019" t="s">
        <v>468</v>
      </c>
      <c r="C438" s="1019" t="s">
        <v>94</v>
      </c>
      <c r="D438" s="1019" t="s">
        <v>21</v>
      </c>
      <c r="E438" s="1018" t="s">
        <v>234</v>
      </c>
      <c r="F438" s="1019" t="s">
        <v>10</v>
      </c>
    </row>
    <row r="439" spans="1:6" ht="24.75" customHeight="1">
      <c r="A439" s="1019" t="s">
        <v>467</v>
      </c>
      <c r="B439" s="1019" t="s">
        <v>468</v>
      </c>
      <c r="C439" s="1019" t="s">
        <v>102</v>
      </c>
      <c r="D439" s="1019" t="s">
        <v>103</v>
      </c>
      <c r="E439" s="1018" t="s">
        <v>236</v>
      </c>
      <c r="F439" s="1019" t="s">
        <v>10</v>
      </c>
    </row>
    <row r="440" spans="1:6" ht="24.75" customHeight="1">
      <c r="A440" s="1019" t="s">
        <v>467</v>
      </c>
      <c r="B440" s="1019" t="s">
        <v>468</v>
      </c>
      <c r="C440" s="1019" t="s">
        <v>27</v>
      </c>
      <c r="D440" s="1019" t="s">
        <v>28</v>
      </c>
      <c r="E440" s="1018" t="s">
        <v>386</v>
      </c>
      <c r="F440" s="1019" t="s">
        <v>10</v>
      </c>
    </row>
    <row r="441" spans="1:6" ht="24.75" customHeight="1">
      <c r="A441" s="1019" t="s">
        <v>467</v>
      </c>
      <c r="B441" s="1019" t="s">
        <v>468</v>
      </c>
      <c r="C441" s="1019" t="s">
        <v>106</v>
      </c>
      <c r="D441" s="1019" t="s">
        <v>62</v>
      </c>
      <c r="E441" s="1018" t="s">
        <v>471</v>
      </c>
      <c r="F441" s="1019" t="s">
        <v>10</v>
      </c>
    </row>
    <row r="442" spans="1:6" ht="24.75" customHeight="1">
      <c r="A442" s="1019" t="s">
        <v>467</v>
      </c>
      <c r="B442" s="1019" t="s">
        <v>468</v>
      </c>
      <c r="C442" s="1019" t="s">
        <v>30</v>
      </c>
      <c r="D442" s="1019" t="s">
        <v>31</v>
      </c>
      <c r="E442" s="1018" t="s">
        <v>472</v>
      </c>
      <c r="F442" s="1019" t="s">
        <v>10</v>
      </c>
    </row>
    <row r="443" spans="1:6" ht="24.75" customHeight="1">
      <c r="A443" s="1019" t="s">
        <v>467</v>
      </c>
      <c r="B443" s="1019" t="s">
        <v>468</v>
      </c>
      <c r="C443" s="1019" t="s">
        <v>73</v>
      </c>
      <c r="D443" s="1019" t="s">
        <v>31</v>
      </c>
      <c r="E443" s="1018" t="s">
        <v>473</v>
      </c>
      <c r="F443" s="1019" t="s">
        <v>10</v>
      </c>
    </row>
    <row r="444" spans="1:6" ht="30" customHeight="1">
      <c r="A444" s="1019" t="s">
        <v>474</v>
      </c>
      <c r="B444" s="1019" t="s">
        <v>475</v>
      </c>
      <c r="C444" s="1019" t="s">
        <v>58</v>
      </c>
      <c r="D444" s="1019" t="s">
        <v>59</v>
      </c>
      <c r="E444" s="1018" t="s">
        <v>476</v>
      </c>
      <c r="F444" s="1019" t="s">
        <v>10</v>
      </c>
    </row>
    <row r="445" spans="1:6" ht="24.75" customHeight="1">
      <c r="A445" s="1019" t="s">
        <v>474</v>
      </c>
      <c r="B445" s="1019" t="s">
        <v>475</v>
      </c>
      <c r="C445" s="1019" t="s">
        <v>61</v>
      </c>
      <c r="D445" s="1019" t="s">
        <v>62</v>
      </c>
      <c r="E445" s="1018" t="s">
        <v>477</v>
      </c>
      <c r="F445" s="1019" t="s">
        <v>10</v>
      </c>
    </row>
    <row r="446" spans="1:6" ht="24.75" customHeight="1">
      <c r="A446" s="1019" t="s">
        <v>474</v>
      </c>
      <c r="B446" s="1019" t="s">
        <v>475</v>
      </c>
      <c r="C446" s="1019" t="s">
        <v>68</v>
      </c>
      <c r="D446" s="1019" t="s">
        <v>21</v>
      </c>
      <c r="E446" s="1018" t="s">
        <v>139</v>
      </c>
      <c r="F446" s="1019" t="s">
        <v>10</v>
      </c>
    </row>
    <row r="447" spans="1:6" ht="24.75" customHeight="1">
      <c r="A447" s="1019" t="s">
        <v>474</v>
      </c>
      <c r="B447" s="1019" t="s">
        <v>475</v>
      </c>
      <c r="C447" s="1019" t="s">
        <v>99</v>
      </c>
      <c r="D447" s="1019" t="s">
        <v>21</v>
      </c>
      <c r="E447" s="1018" t="s">
        <v>280</v>
      </c>
      <c r="F447" s="1019" t="s">
        <v>10</v>
      </c>
    </row>
    <row r="448" spans="1:6" ht="24.75" customHeight="1">
      <c r="A448" s="1019" t="s">
        <v>474</v>
      </c>
      <c r="B448" s="1019" t="s">
        <v>475</v>
      </c>
      <c r="C448" s="1019" t="s">
        <v>94</v>
      </c>
      <c r="D448" s="1019" t="s">
        <v>21</v>
      </c>
      <c r="E448" s="1018" t="s">
        <v>122</v>
      </c>
      <c r="F448" s="1019" t="s">
        <v>10</v>
      </c>
    </row>
    <row r="449" spans="1:6" ht="24.75" customHeight="1">
      <c r="A449" s="1019" t="s">
        <v>474</v>
      </c>
      <c r="B449" s="1019" t="s">
        <v>475</v>
      </c>
      <c r="C449" s="1019" t="s">
        <v>102</v>
      </c>
      <c r="D449" s="1019" t="s">
        <v>103</v>
      </c>
      <c r="E449" s="1018" t="s">
        <v>104</v>
      </c>
      <c r="F449" s="1019" t="s">
        <v>10</v>
      </c>
    </row>
    <row r="450" spans="1:6" ht="24.75" customHeight="1">
      <c r="A450" s="1019" t="s">
        <v>474</v>
      </c>
      <c r="B450" s="1019" t="s">
        <v>475</v>
      </c>
      <c r="C450" s="1019" t="s">
        <v>27</v>
      </c>
      <c r="D450" s="1019" t="s">
        <v>28</v>
      </c>
      <c r="E450" s="1018" t="s">
        <v>478</v>
      </c>
      <c r="F450" s="1019" t="s">
        <v>10</v>
      </c>
    </row>
    <row r="451" spans="1:6" ht="24.75" customHeight="1">
      <c r="A451" s="1019" t="s">
        <v>474</v>
      </c>
      <c r="B451" s="1019" t="s">
        <v>475</v>
      </c>
      <c r="C451" s="1019" t="s">
        <v>106</v>
      </c>
      <c r="D451" s="1019" t="s">
        <v>62</v>
      </c>
      <c r="E451" s="1018" t="s">
        <v>479</v>
      </c>
      <c r="F451" s="1019" t="s">
        <v>10</v>
      </c>
    </row>
    <row r="452" spans="1:6" ht="24.75" customHeight="1">
      <c r="A452" s="1019" t="s">
        <v>474</v>
      </c>
      <c r="B452" s="1019" t="s">
        <v>475</v>
      </c>
      <c r="C452" s="1019" t="s">
        <v>108</v>
      </c>
      <c r="D452" s="1019" t="s">
        <v>62</v>
      </c>
      <c r="E452" s="1018" t="s">
        <v>430</v>
      </c>
      <c r="F452" s="1019" t="s">
        <v>10</v>
      </c>
    </row>
    <row r="453" spans="1:6" ht="24.75" customHeight="1">
      <c r="A453" s="1019" t="s">
        <v>474</v>
      </c>
      <c r="B453" s="1019" t="s">
        <v>475</v>
      </c>
      <c r="C453" s="1019" t="s">
        <v>30</v>
      </c>
      <c r="D453" s="1019" t="s">
        <v>31</v>
      </c>
      <c r="E453" s="1018" t="s">
        <v>480</v>
      </c>
      <c r="F453" s="1019" t="s">
        <v>10</v>
      </c>
    </row>
    <row r="454" spans="1:6" ht="24.75" customHeight="1">
      <c r="A454" s="1019" t="s">
        <v>474</v>
      </c>
      <c r="B454" s="1019" t="s">
        <v>475</v>
      </c>
      <c r="C454" s="1019" t="s">
        <v>73</v>
      </c>
      <c r="D454" s="1019" t="s">
        <v>31</v>
      </c>
      <c r="E454" s="1018" t="s">
        <v>481</v>
      </c>
      <c r="F454" s="1019" t="s">
        <v>10</v>
      </c>
    </row>
    <row r="455" spans="1:6" ht="30" customHeight="1">
      <c r="A455" s="1019" t="s">
        <v>482</v>
      </c>
      <c r="B455" s="1019" t="s">
        <v>483</v>
      </c>
      <c r="C455" s="1019" t="s">
        <v>58</v>
      </c>
      <c r="D455" s="1019" t="s">
        <v>59</v>
      </c>
      <c r="E455" s="1018" t="s">
        <v>484</v>
      </c>
      <c r="F455" s="1019" t="s">
        <v>10</v>
      </c>
    </row>
    <row r="456" spans="1:6" ht="24.75" customHeight="1">
      <c r="A456" s="1019" t="s">
        <v>482</v>
      </c>
      <c r="B456" s="1019" t="s">
        <v>483</v>
      </c>
      <c r="C456" s="1019" t="s">
        <v>61</v>
      </c>
      <c r="D456" s="1019" t="s">
        <v>62</v>
      </c>
      <c r="E456" s="1018" t="s">
        <v>485</v>
      </c>
      <c r="F456" s="1019" t="s">
        <v>10</v>
      </c>
    </row>
    <row r="457" spans="1:6" ht="24.75" customHeight="1">
      <c r="A457" s="1019" t="s">
        <v>482</v>
      </c>
      <c r="B457" s="1019" t="s">
        <v>483</v>
      </c>
      <c r="C457" s="1019" t="s">
        <v>99</v>
      </c>
      <c r="D457" s="1019" t="s">
        <v>21</v>
      </c>
      <c r="E457" s="1018" t="s">
        <v>280</v>
      </c>
      <c r="F457" s="1019" t="s">
        <v>10</v>
      </c>
    </row>
    <row r="458" spans="1:6" ht="24.75" customHeight="1">
      <c r="A458" s="1019" t="s">
        <v>482</v>
      </c>
      <c r="B458" s="1019" t="s">
        <v>483</v>
      </c>
      <c r="C458" s="1019" t="s">
        <v>68</v>
      </c>
      <c r="D458" s="1019" t="s">
        <v>21</v>
      </c>
      <c r="E458" s="1018" t="s">
        <v>139</v>
      </c>
      <c r="F458" s="1019" t="s">
        <v>10</v>
      </c>
    </row>
    <row r="459" spans="1:6" ht="24.75" customHeight="1">
      <c r="A459" s="1019" t="s">
        <v>482</v>
      </c>
      <c r="B459" s="1019" t="s">
        <v>483</v>
      </c>
      <c r="C459" s="1019" t="s">
        <v>94</v>
      </c>
      <c r="D459" s="1019" t="s">
        <v>21</v>
      </c>
      <c r="E459" s="1018" t="s">
        <v>29</v>
      </c>
      <c r="F459" s="1019" t="s">
        <v>10</v>
      </c>
    </row>
    <row r="460" spans="1:6" ht="24.75" customHeight="1">
      <c r="A460" s="1019" t="s">
        <v>482</v>
      </c>
      <c r="B460" s="1019" t="s">
        <v>483</v>
      </c>
      <c r="C460" s="1019" t="s">
        <v>102</v>
      </c>
      <c r="D460" s="1019" t="s">
        <v>103</v>
      </c>
      <c r="E460" s="1018" t="s">
        <v>236</v>
      </c>
      <c r="F460" s="1019" t="s">
        <v>10</v>
      </c>
    </row>
    <row r="461" spans="1:6" ht="24.75" customHeight="1">
      <c r="A461" s="1019" t="s">
        <v>482</v>
      </c>
      <c r="B461" s="1019" t="s">
        <v>483</v>
      </c>
      <c r="C461" s="1019" t="s">
        <v>27</v>
      </c>
      <c r="D461" s="1019" t="s">
        <v>28</v>
      </c>
      <c r="E461" s="1018" t="s">
        <v>141</v>
      </c>
      <c r="F461" s="1019" t="s">
        <v>10</v>
      </c>
    </row>
    <row r="462" spans="1:6" ht="24.75" customHeight="1">
      <c r="A462" s="1019" t="s">
        <v>482</v>
      </c>
      <c r="B462" s="1019" t="s">
        <v>483</v>
      </c>
      <c r="C462" s="1019" t="s">
        <v>106</v>
      </c>
      <c r="D462" s="1019" t="s">
        <v>62</v>
      </c>
      <c r="E462" s="1018" t="s">
        <v>486</v>
      </c>
      <c r="F462" s="1019" t="s">
        <v>10</v>
      </c>
    </row>
    <row r="463" spans="1:6" ht="24.75" customHeight="1">
      <c r="A463" s="1019" t="s">
        <v>482</v>
      </c>
      <c r="B463" s="1019" t="s">
        <v>483</v>
      </c>
      <c r="C463" s="1019" t="s">
        <v>30</v>
      </c>
      <c r="D463" s="1019" t="s">
        <v>31</v>
      </c>
      <c r="E463" s="1018" t="s">
        <v>487</v>
      </c>
      <c r="F463" s="1019" t="s">
        <v>10</v>
      </c>
    </row>
    <row r="464" spans="1:6" ht="30" customHeight="1">
      <c r="A464" s="1019" t="s">
        <v>488</v>
      </c>
      <c r="B464" s="1019" t="s">
        <v>489</v>
      </c>
      <c r="C464" s="1019" t="s">
        <v>58</v>
      </c>
      <c r="D464" s="1019" t="s">
        <v>59</v>
      </c>
      <c r="E464" s="1018" t="s">
        <v>490</v>
      </c>
      <c r="F464" s="1019" t="s">
        <v>10</v>
      </c>
    </row>
    <row r="465" spans="1:6" ht="24.75" customHeight="1">
      <c r="A465" s="1019" t="s">
        <v>488</v>
      </c>
      <c r="B465" s="1019" t="s">
        <v>489</v>
      </c>
      <c r="C465" s="1019" t="s">
        <v>61</v>
      </c>
      <c r="D465" s="1019" t="s">
        <v>62</v>
      </c>
      <c r="E465" s="1018" t="s">
        <v>491</v>
      </c>
      <c r="F465" s="1019" t="s">
        <v>10</v>
      </c>
    </row>
    <row r="466" spans="1:6" ht="24.75" customHeight="1">
      <c r="A466" s="1019" t="s">
        <v>488</v>
      </c>
      <c r="B466" s="1019" t="s">
        <v>489</v>
      </c>
      <c r="C466" s="1019" t="s">
        <v>99</v>
      </c>
      <c r="D466" s="1019" t="s">
        <v>21</v>
      </c>
      <c r="E466" s="1018" t="s">
        <v>234</v>
      </c>
      <c r="F466" s="1019" t="s">
        <v>10</v>
      </c>
    </row>
    <row r="467" spans="1:6" ht="24.75" customHeight="1">
      <c r="A467" s="1019" t="s">
        <v>488</v>
      </c>
      <c r="B467" s="1019" t="s">
        <v>489</v>
      </c>
      <c r="C467" s="1019" t="s">
        <v>94</v>
      </c>
      <c r="D467" s="1019" t="s">
        <v>21</v>
      </c>
      <c r="E467" s="1018" t="s">
        <v>29</v>
      </c>
      <c r="F467" s="1019" t="s">
        <v>10</v>
      </c>
    </row>
    <row r="468" spans="1:6" ht="24.75" customHeight="1">
      <c r="A468" s="1019" t="s">
        <v>488</v>
      </c>
      <c r="B468" s="1019" t="s">
        <v>489</v>
      </c>
      <c r="C468" s="1019" t="s">
        <v>68</v>
      </c>
      <c r="D468" s="1019" t="s">
        <v>21</v>
      </c>
      <c r="E468" s="1018" t="s">
        <v>139</v>
      </c>
      <c r="F468" s="1019" t="s">
        <v>10</v>
      </c>
    </row>
    <row r="469" spans="1:6" ht="24.75" customHeight="1">
      <c r="A469" s="1019" t="s">
        <v>488</v>
      </c>
      <c r="B469" s="1019" t="s">
        <v>489</v>
      </c>
      <c r="C469" s="1019" t="s">
        <v>102</v>
      </c>
      <c r="D469" s="1019" t="s">
        <v>103</v>
      </c>
      <c r="E469" s="1018" t="s">
        <v>236</v>
      </c>
      <c r="F469" s="1019" t="s">
        <v>10</v>
      </c>
    </row>
    <row r="470" spans="1:6" ht="24.75" customHeight="1">
      <c r="A470" s="1019" t="s">
        <v>488</v>
      </c>
      <c r="B470" s="1019" t="s">
        <v>489</v>
      </c>
      <c r="C470" s="1019" t="s">
        <v>27</v>
      </c>
      <c r="D470" s="1019" t="s">
        <v>28</v>
      </c>
      <c r="E470" s="1018" t="s">
        <v>492</v>
      </c>
      <c r="F470" s="1019" t="s">
        <v>10</v>
      </c>
    </row>
    <row r="471" spans="1:6" ht="24.75" customHeight="1">
      <c r="A471" s="1019" t="s">
        <v>488</v>
      </c>
      <c r="B471" s="1019" t="s">
        <v>489</v>
      </c>
      <c r="C471" s="1019" t="s">
        <v>108</v>
      </c>
      <c r="D471" s="1019" t="s">
        <v>62</v>
      </c>
      <c r="E471" s="1018" t="s">
        <v>493</v>
      </c>
      <c r="F471" s="1019" t="s">
        <v>10</v>
      </c>
    </row>
    <row r="472" spans="1:6" ht="24.75" customHeight="1">
      <c r="A472" s="1019" t="s">
        <v>488</v>
      </c>
      <c r="B472" s="1019" t="s">
        <v>489</v>
      </c>
      <c r="C472" s="1019" t="s">
        <v>106</v>
      </c>
      <c r="D472" s="1019" t="s">
        <v>62</v>
      </c>
      <c r="E472" s="1018" t="s">
        <v>494</v>
      </c>
      <c r="F472" s="1019" t="s">
        <v>10</v>
      </c>
    </row>
    <row r="473" spans="1:6" ht="24.75" customHeight="1">
      <c r="A473" s="1019" t="s">
        <v>488</v>
      </c>
      <c r="B473" s="1019" t="s">
        <v>489</v>
      </c>
      <c r="C473" s="1019" t="s">
        <v>30</v>
      </c>
      <c r="D473" s="1019" t="s">
        <v>31</v>
      </c>
      <c r="E473" s="1018" t="s">
        <v>495</v>
      </c>
      <c r="F473" s="1019" t="s">
        <v>10</v>
      </c>
    </row>
    <row r="474" spans="1:6" ht="30" customHeight="1">
      <c r="A474" s="1019" t="s">
        <v>496</v>
      </c>
      <c r="B474" s="1019" t="s">
        <v>497</v>
      </c>
      <c r="C474" s="1019" t="s">
        <v>58</v>
      </c>
      <c r="D474" s="1019" t="s">
        <v>59</v>
      </c>
      <c r="E474" s="1018" t="s">
        <v>410</v>
      </c>
      <c r="F474" s="1019" t="s">
        <v>10</v>
      </c>
    </row>
    <row r="475" spans="1:6" ht="24.75" customHeight="1">
      <c r="A475" s="1019" t="s">
        <v>496</v>
      </c>
      <c r="B475" s="1019" t="s">
        <v>497</v>
      </c>
      <c r="C475" s="1019" t="s">
        <v>61</v>
      </c>
      <c r="D475" s="1019" t="s">
        <v>62</v>
      </c>
      <c r="E475" s="1018" t="s">
        <v>498</v>
      </c>
      <c r="F475" s="1019" t="s">
        <v>10</v>
      </c>
    </row>
    <row r="476" spans="1:6" ht="24.75" customHeight="1">
      <c r="A476" s="1019" t="s">
        <v>496</v>
      </c>
      <c r="B476" s="1019" t="s">
        <v>497</v>
      </c>
      <c r="C476" s="1019" t="s">
        <v>68</v>
      </c>
      <c r="D476" s="1019" t="s">
        <v>21</v>
      </c>
      <c r="E476" s="1018" t="s">
        <v>139</v>
      </c>
      <c r="F476" s="1019" t="s">
        <v>10</v>
      </c>
    </row>
    <row r="477" spans="1:6" ht="24.75" customHeight="1">
      <c r="A477" s="1019" t="s">
        <v>496</v>
      </c>
      <c r="B477" s="1019" t="s">
        <v>497</v>
      </c>
      <c r="C477" s="1019" t="s">
        <v>94</v>
      </c>
      <c r="D477" s="1019" t="s">
        <v>21</v>
      </c>
      <c r="E477" s="1018" t="s">
        <v>122</v>
      </c>
      <c r="F477" s="1019" t="s">
        <v>10</v>
      </c>
    </row>
    <row r="478" spans="1:6" ht="24.75" customHeight="1">
      <c r="A478" s="1019" t="s">
        <v>496</v>
      </c>
      <c r="B478" s="1019" t="s">
        <v>497</v>
      </c>
      <c r="C478" s="1019" t="s">
        <v>99</v>
      </c>
      <c r="D478" s="1019" t="s">
        <v>21</v>
      </c>
      <c r="E478" s="1018" t="s">
        <v>280</v>
      </c>
      <c r="F478" s="1019" t="s">
        <v>10</v>
      </c>
    </row>
    <row r="479" spans="1:6" ht="24.75" customHeight="1">
      <c r="A479" s="1019" t="s">
        <v>496</v>
      </c>
      <c r="B479" s="1019" t="s">
        <v>497</v>
      </c>
      <c r="C479" s="1019" t="s">
        <v>102</v>
      </c>
      <c r="D479" s="1019" t="s">
        <v>103</v>
      </c>
      <c r="E479" s="1018" t="s">
        <v>104</v>
      </c>
      <c r="F479" s="1019" t="s">
        <v>10</v>
      </c>
    </row>
    <row r="480" spans="1:6" ht="24.75" customHeight="1">
      <c r="A480" s="1019" t="s">
        <v>496</v>
      </c>
      <c r="B480" s="1019" t="s">
        <v>497</v>
      </c>
      <c r="C480" s="1019" t="s">
        <v>27</v>
      </c>
      <c r="D480" s="1019" t="s">
        <v>28</v>
      </c>
      <c r="E480" s="1018" t="s">
        <v>351</v>
      </c>
      <c r="F480" s="1019" t="s">
        <v>10</v>
      </c>
    </row>
    <row r="481" spans="1:6" ht="24.75" customHeight="1">
      <c r="A481" s="1019" t="s">
        <v>496</v>
      </c>
      <c r="B481" s="1019" t="s">
        <v>497</v>
      </c>
      <c r="C481" s="1019" t="s">
        <v>106</v>
      </c>
      <c r="D481" s="1019" t="s">
        <v>62</v>
      </c>
      <c r="E481" s="1018" t="s">
        <v>499</v>
      </c>
      <c r="F481" s="1019" t="s">
        <v>10</v>
      </c>
    </row>
    <row r="482" spans="1:6" ht="24.75" customHeight="1">
      <c r="A482" s="1019" t="s">
        <v>496</v>
      </c>
      <c r="B482" s="1019" t="s">
        <v>497</v>
      </c>
      <c r="C482" s="1019" t="s">
        <v>108</v>
      </c>
      <c r="D482" s="1019" t="s">
        <v>62</v>
      </c>
      <c r="E482" s="1018" t="s">
        <v>500</v>
      </c>
      <c r="F482" s="1019" t="s">
        <v>10</v>
      </c>
    </row>
    <row r="483" spans="1:6" ht="24.75" customHeight="1">
      <c r="A483" s="1019" t="s">
        <v>496</v>
      </c>
      <c r="B483" s="1019" t="s">
        <v>497</v>
      </c>
      <c r="C483" s="1019" t="s">
        <v>30</v>
      </c>
      <c r="D483" s="1019" t="s">
        <v>31</v>
      </c>
      <c r="E483" s="1018" t="s">
        <v>501</v>
      </c>
      <c r="F483" s="1019" t="s">
        <v>10</v>
      </c>
    </row>
    <row r="484" spans="1:6" ht="24.75" customHeight="1">
      <c r="A484" s="1019" t="s">
        <v>496</v>
      </c>
      <c r="B484" s="1019" t="s">
        <v>497</v>
      </c>
      <c r="C484" s="1019" t="s">
        <v>73</v>
      </c>
      <c r="D484" s="1019" t="s">
        <v>31</v>
      </c>
      <c r="E484" s="1018" t="s">
        <v>502</v>
      </c>
      <c r="F484" s="1019" t="s">
        <v>10</v>
      </c>
    </row>
    <row r="485" spans="1:6" ht="30" customHeight="1">
      <c r="A485" s="1019" t="s">
        <v>503</v>
      </c>
      <c r="B485" s="1019" t="s">
        <v>504</v>
      </c>
      <c r="C485" s="1019" t="s">
        <v>58</v>
      </c>
      <c r="D485" s="1019" t="s">
        <v>59</v>
      </c>
      <c r="E485" s="1018" t="s">
        <v>26</v>
      </c>
      <c r="F485" s="1019" t="s">
        <v>10</v>
      </c>
    </row>
    <row r="486" spans="1:6" ht="24.75" customHeight="1">
      <c r="A486" s="1019" t="s">
        <v>503</v>
      </c>
      <c r="B486" s="1019" t="s">
        <v>504</v>
      </c>
      <c r="C486" s="1019" t="s">
        <v>61</v>
      </c>
      <c r="D486" s="1019" t="s">
        <v>62</v>
      </c>
      <c r="E486" s="1018" t="s">
        <v>505</v>
      </c>
      <c r="F486" s="1019" t="s">
        <v>10</v>
      </c>
    </row>
    <row r="487" spans="1:6" ht="24.75" customHeight="1">
      <c r="A487" s="1019" t="s">
        <v>503</v>
      </c>
      <c r="B487" s="1019" t="s">
        <v>504</v>
      </c>
      <c r="C487" s="1019" t="s">
        <v>99</v>
      </c>
      <c r="D487" s="1019" t="s">
        <v>21</v>
      </c>
      <c r="E487" s="1018" t="s">
        <v>280</v>
      </c>
      <c r="F487" s="1019" t="s">
        <v>10</v>
      </c>
    </row>
    <row r="488" spans="1:6" ht="24.75" customHeight="1">
      <c r="A488" s="1019" t="s">
        <v>503</v>
      </c>
      <c r="B488" s="1019" t="s">
        <v>504</v>
      </c>
      <c r="C488" s="1019" t="s">
        <v>68</v>
      </c>
      <c r="D488" s="1019" t="s">
        <v>21</v>
      </c>
      <c r="E488" s="1018" t="s">
        <v>139</v>
      </c>
      <c r="F488" s="1019" t="s">
        <v>10</v>
      </c>
    </row>
    <row r="489" spans="1:6" ht="24.75" customHeight="1">
      <c r="A489" s="1019" t="s">
        <v>503</v>
      </c>
      <c r="B489" s="1019" t="s">
        <v>504</v>
      </c>
      <c r="C489" s="1019" t="s">
        <v>27</v>
      </c>
      <c r="D489" s="1019" t="s">
        <v>28</v>
      </c>
      <c r="E489" s="1018" t="s">
        <v>398</v>
      </c>
      <c r="F489" s="1019" t="s">
        <v>10</v>
      </c>
    </row>
    <row r="490" spans="1:6" ht="24.75" customHeight="1">
      <c r="A490" s="1019" t="s">
        <v>503</v>
      </c>
      <c r="B490" s="1019" t="s">
        <v>504</v>
      </c>
      <c r="C490" s="1019" t="s">
        <v>108</v>
      </c>
      <c r="D490" s="1019" t="s">
        <v>62</v>
      </c>
      <c r="E490" s="1018" t="s">
        <v>371</v>
      </c>
      <c r="F490" s="1019" t="s">
        <v>10</v>
      </c>
    </row>
    <row r="491" spans="1:6" ht="24.75" customHeight="1">
      <c r="A491" s="1019" t="s">
        <v>503</v>
      </c>
      <c r="B491" s="1019" t="s">
        <v>504</v>
      </c>
      <c r="C491" s="1019" t="s">
        <v>106</v>
      </c>
      <c r="D491" s="1019" t="s">
        <v>62</v>
      </c>
      <c r="E491" s="1018" t="s">
        <v>506</v>
      </c>
      <c r="F491" s="1019" t="s">
        <v>10</v>
      </c>
    </row>
    <row r="492" spans="1:6" ht="24.75" customHeight="1">
      <c r="A492" s="1019" t="s">
        <v>503</v>
      </c>
      <c r="B492" s="1019" t="s">
        <v>504</v>
      </c>
      <c r="C492" s="1019" t="s">
        <v>30</v>
      </c>
      <c r="D492" s="1019" t="s">
        <v>31</v>
      </c>
      <c r="E492" s="1018" t="s">
        <v>507</v>
      </c>
      <c r="F492" s="1019" t="s">
        <v>10</v>
      </c>
    </row>
    <row r="493" spans="1:6" ht="30" customHeight="1">
      <c r="A493" s="1019" t="s">
        <v>508</v>
      </c>
      <c r="B493" s="1019" t="s">
        <v>509</v>
      </c>
      <c r="C493" s="1019" t="s">
        <v>58</v>
      </c>
      <c r="D493" s="1019" t="s">
        <v>59</v>
      </c>
      <c r="E493" s="1018" t="s">
        <v>510</v>
      </c>
      <c r="F493" s="1019" t="s">
        <v>10</v>
      </c>
    </row>
    <row r="494" spans="1:6" ht="24.75" customHeight="1">
      <c r="A494" s="1019" t="s">
        <v>508</v>
      </c>
      <c r="B494" s="1019" t="s">
        <v>509</v>
      </c>
      <c r="C494" s="1019" t="s">
        <v>61</v>
      </c>
      <c r="D494" s="1019" t="s">
        <v>62</v>
      </c>
      <c r="E494" s="1018" t="s">
        <v>511</v>
      </c>
      <c r="F494" s="1019" t="s">
        <v>10</v>
      </c>
    </row>
    <row r="495" spans="1:6" ht="24.75" customHeight="1">
      <c r="A495" s="1019" t="s">
        <v>508</v>
      </c>
      <c r="B495" s="1019" t="s">
        <v>509</v>
      </c>
      <c r="C495" s="1019" t="s">
        <v>94</v>
      </c>
      <c r="D495" s="1019" t="s">
        <v>21</v>
      </c>
      <c r="E495" s="1018" t="s">
        <v>122</v>
      </c>
      <c r="F495" s="1019" t="s">
        <v>10</v>
      </c>
    </row>
    <row r="496" spans="1:6" ht="24.75" customHeight="1">
      <c r="A496" s="1019" t="s">
        <v>508</v>
      </c>
      <c r="B496" s="1019" t="s">
        <v>509</v>
      </c>
      <c r="C496" s="1019" t="s">
        <v>99</v>
      </c>
      <c r="D496" s="1019" t="s">
        <v>21</v>
      </c>
      <c r="E496" s="1018" t="s">
        <v>280</v>
      </c>
      <c r="F496" s="1019" t="s">
        <v>10</v>
      </c>
    </row>
    <row r="497" spans="1:6" ht="24.75" customHeight="1">
      <c r="A497" s="1019" t="s">
        <v>508</v>
      </c>
      <c r="B497" s="1019" t="s">
        <v>509</v>
      </c>
      <c r="C497" s="1019" t="s">
        <v>68</v>
      </c>
      <c r="D497" s="1019" t="s">
        <v>21</v>
      </c>
      <c r="E497" s="1018" t="s">
        <v>139</v>
      </c>
      <c r="F497" s="1019" t="s">
        <v>10</v>
      </c>
    </row>
    <row r="498" spans="1:6" ht="24.75" customHeight="1">
      <c r="A498" s="1019" t="s">
        <v>508</v>
      </c>
      <c r="B498" s="1019" t="s">
        <v>509</v>
      </c>
      <c r="C498" s="1019" t="s">
        <v>102</v>
      </c>
      <c r="D498" s="1019" t="s">
        <v>103</v>
      </c>
      <c r="E498" s="1018" t="s">
        <v>104</v>
      </c>
      <c r="F498" s="1019" t="s">
        <v>10</v>
      </c>
    </row>
    <row r="499" spans="1:6" ht="24.75" customHeight="1">
      <c r="A499" s="1019" t="s">
        <v>508</v>
      </c>
      <c r="B499" s="1019" t="s">
        <v>509</v>
      </c>
      <c r="C499" s="1019" t="s">
        <v>27</v>
      </c>
      <c r="D499" s="1019" t="s">
        <v>28</v>
      </c>
      <c r="E499" s="1018" t="s">
        <v>351</v>
      </c>
      <c r="F499" s="1019" t="s">
        <v>10</v>
      </c>
    </row>
    <row r="500" spans="1:6" ht="24.75" customHeight="1">
      <c r="A500" s="1019" t="s">
        <v>508</v>
      </c>
      <c r="B500" s="1019" t="s">
        <v>509</v>
      </c>
      <c r="C500" s="1019" t="s">
        <v>108</v>
      </c>
      <c r="D500" s="1019" t="s">
        <v>62</v>
      </c>
      <c r="E500" s="1018" t="s">
        <v>353</v>
      </c>
      <c r="F500" s="1019" t="s">
        <v>10</v>
      </c>
    </row>
    <row r="501" spans="1:6" ht="24.75" customHeight="1">
      <c r="A501" s="1019" t="s">
        <v>508</v>
      </c>
      <c r="B501" s="1019" t="s">
        <v>509</v>
      </c>
      <c r="C501" s="1019" t="s">
        <v>30</v>
      </c>
      <c r="D501" s="1019" t="s">
        <v>31</v>
      </c>
      <c r="E501" s="1018" t="s">
        <v>512</v>
      </c>
      <c r="F501" s="1019" t="s">
        <v>10</v>
      </c>
    </row>
    <row r="502" spans="1:6" ht="30" customHeight="1">
      <c r="A502" s="1019" t="s">
        <v>513</v>
      </c>
      <c r="B502" s="1019" t="s">
        <v>514</v>
      </c>
      <c r="C502" s="1019" t="s">
        <v>58</v>
      </c>
      <c r="D502" s="1019" t="s">
        <v>59</v>
      </c>
      <c r="E502" s="1018" t="s">
        <v>515</v>
      </c>
      <c r="F502" s="1019" t="s">
        <v>10</v>
      </c>
    </row>
    <row r="503" spans="1:6" ht="24.75" customHeight="1">
      <c r="A503" s="1019" t="s">
        <v>513</v>
      </c>
      <c r="B503" s="1019" t="s">
        <v>514</v>
      </c>
      <c r="C503" s="1019" t="s">
        <v>61</v>
      </c>
      <c r="D503" s="1019" t="s">
        <v>62</v>
      </c>
      <c r="E503" s="1018" t="s">
        <v>516</v>
      </c>
      <c r="F503" s="1019" t="s">
        <v>10</v>
      </c>
    </row>
    <row r="504" spans="1:6" ht="24.75" customHeight="1">
      <c r="A504" s="1019" t="s">
        <v>513</v>
      </c>
      <c r="B504" s="1019" t="s">
        <v>514</v>
      </c>
      <c r="C504" s="1019" t="s">
        <v>94</v>
      </c>
      <c r="D504" s="1019" t="s">
        <v>21</v>
      </c>
      <c r="E504" s="1018" t="s">
        <v>122</v>
      </c>
      <c r="F504" s="1019" t="s">
        <v>10</v>
      </c>
    </row>
    <row r="505" spans="1:6" ht="24.75" customHeight="1">
      <c r="A505" s="1019" t="s">
        <v>513</v>
      </c>
      <c r="B505" s="1019" t="s">
        <v>514</v>
      </c>
      <c r="C505" s="1019" t="s">
        <v>68</v>
      </c>
      <c r="D505" s="1019" t="s">
        <v>21</v>
      </c>
      <c r="E505" s="1018" t="s">
        <v>139</v>
      </c>
      <c r="F505" s="1019" t="s">
        <v>10</v>
      </c>
    </row>
    <row r="506" spans="1:6" ht="24.75" customHeight="1">
      <c r="A506" s="1019" t="s">
        <v>513</v>
      </c>
      <c r="B506" s="1019" t="s">
        <v>514</v>
      </c>
      <c r="C506" s="1019" t="s">
        <v>99</v>
      </c>
      <c r="D506" s="1019" t="s">
        <v>21</v>
      </c>
      <c r="E506" s="1018" t="s">
        <v>351</v>
      </c>
      <c r="F506" s="1019" t="s">
        <v>10</v>
      </c>
    </row>
    <row r="507" spans="1:6" ht="24.75" customHeight="1">
      <c r="A507" s="1019" t="s">
        <v>513</v>
      </c>
      <c r="B507" s="1019" t="s">
        <v>514</v>
      </c>
      <c r="C507" s="1019" t="s">
        <v>102</v>
      </c>
      <c r="D507" s="1019" t="s">
        <v>103</v>
      </c>
      <c r="E507" s="1018" t="s">
        <v>104</v>
      </c>
      <c r="F507" s="1019" t="s">
        <v>10</v>
      </c>
    </row>
    <row r="508" spans="1:6" ht="24.75" customHeight="1">
      <c r="A508" s="1019" t="s">
        <v>513</v>
      </c>
      <c r="B508" s="1019" t="s">
        <v>514</v>
      </c>
      <c r="C508" s="1019" t="s">
        <v>27</v>
      </c>
      <c r="D508" s="1019" t="s">
        <v>28</v>
      </c>
      <c r="E508" s="1018" t="s">
        <v>351</v>
      </c>
      <c r="F508" s="1019" t="s">
        <v>10</v>
      </c>
    </row>
    <row r="509" spans="1:6" ht="24.75" customHeight="1">
      <c r="A509" s="1019" t="s">
        <v>513</v>
      </c>
      <c r="B509" s="1019" t="s">
        <v>514</v>
      </c>
      <c r="C509" s="1019" t="s">
        <v>106</v>
      </c>
      <c r="D509" s="1019" t="s">
        <v>62</v>
      </c>
      <c r="E509" s="1018" t="s">
        <v>517</v>
      </c>
      <c r="F509" s="1019" t="s">
        <v>10</v>
      </c>
    </row>
    <row r="510" spans="1:6" ht="24.75" customHeight="1">
      <c r="A510" s="1019" t="s">
        <v>513</v>
      </c>
      <c r="B510" s="1019" t="s">
        <v>514</v>
      </c>
      <c r="C510" s="1019" t="s">
        <v>30</v>
      </c>
      <c r="D510" s="1019" t="s">
        <v>31</v>
      </c>
      <c r="E510" s="1018" t="s">
        <v>518</v>
      </c>
      <c r="F510" s="1019" t="s">
        <v>10</v>
      </c>
    </row>
    <row r="511" spans="1:6" ht="30" customHeight="1">
      <c r="A511" s="1019" t="s">
        <v>519</v>
      </c>
      <c r="B511" s="1019" t="s">
        <v>520</v>
      </c>
      <c r="C511" s="1019" t="s">
        <v>58</v>
      </c>
      <c r="D511" s="1019" t="s">
        <v>59</v>
      </c>
      <c r="E511" s="1018" t="s">
        <v>521</v>
      </c>
      <c r="F511" s="1019" t="s">
        <v>10</v>
      </c>
    </row>
    <row r="512" spans="1:6" ht="24.75" customHeight="1">
      <c r="A512" s="1019" t="s">
        <v>519</v>
      </c>
      <c r="B512" s="1019" t="s">
        <v>520</v>
      </c>
      <c r="C512" s="1019" t="s">
        <v>61</v>
      </c>
      <c r="D512" s="1019" t="s">
        <v>62</v>
      </c>
      <c r="E512" s="1018" t="s">
        <v>522</v>
      </c>
      <c r="F512" s="1019" t="s">
        <v>10</v>
      </c>
    </row>
    <row r="513" spans="1:6" ht="24.75" customHeight="1">
      <c r="A513" s="1019" t="s">
        <v>519</v>
      </c>
      <c r="B513" s="1019" t="s">
        <v>520</v>
      </c>
      <c r="C513" s="1019" t="s">
        <v>94</v>
      </c>
      <c r="D513" s="1019" t="s">
        <v>21</v>
      </c>
      <c r="E513" s="1018" t="s">
        <v>95</v>
      </c>
      <c r="F513" s="1019" t="s">
        <v>10</v>
      </c>
    </row>
    <row r="514" spans="1:6" ht="24.75" customHeight="1">
      <c r="A514" s="1019" t="s">
        <v>519</v>
      </c>
      <c r="B514" s="1019" t="s">
        <v>520</v>
      </c>
      <c r="C514" s="1019" t="s">
        <v>68</v>
      </c>
      <c r="D514" s="1019" t="s">
        <v>21</v>
      </c>
      <c r="E514" s="1018" t="s">
        <v>139</v>
      </c>
      <c r="F514" s="1019" t="s">
        <v>10</v>
      </c>
    </row>
    <row r="515" spans="1:6" ht="24.75" customHeight="1">
      <c r="A515" s="1019" t="s">
        <v>519</v>
      </c>
      <c r="B515" s="1019" t="s">
        <v>520</v>
      </c>
      <c r="C515" s="1019" t="s">
        <v>99</v>
      </c>
      <c r="D515" s="1019" t="s">
        <v>21</v>
      </c>
      <c r="E515" s="1018" t="s">
        <v>122</v>
      </c>
      <c r="F515" s="1019" t="s">
        <v>10</v>
      </c>
    </row>
    <row r="516" spans="1:6" ht="24.75" customHeight="1">
      <c r="A516" s="1019" t="s">
        <v>519</v>
      </c>
      <c r="B516" s="1019" t="s">
        <v>520</v>
      </c>
      <c r="C516" s="1019" t="s">
        <v>102</v>
      </c>
      <c r="D516" s="1019" t="s">
        <v>103</v>
      </c>
      <c r="E516" s="1018" t="s">
        <v>104</v>
      </c>
      <c r="F516" s="1019" t="s">
        <v>10</v>
      </c>
    </row>
    <row r="517" spans="1:6" ht="24.75" customHeight="1">
      <c r="A517" s="1019" t="s">
        <v>519</v>
      </c>
      <c r="B517" s="1019" t="s">
        <v>520</v>
      </c>
      <c r="C517" s="1019" t="s">
        <v>27</v>
      </c>
      <c r="D517" s="1019" t="s">
        <v>28</v>
      </c>
      <c r="E517" s="1018" t="s">
        <v>523</v>
      </c>
      <c r="F517" s="1019" t="s">
        <v>10</v>
      </c>
    </row>
    <row r="518" spans="1:6" ht="24.75" customHeight="1">
      <c r="A518" s="1019" t="s">
        <v>519</v>
      </c>
      <c r="B518" s="1019" t="s">
        <v>520</v>
      </c>
      <c r="C518" s="1019" t="s">
        <v>106</v>
      </c>
      <c r="D518" s="1019" t="s">
        <v>62</v>
      </c>
      <c r="E518" s="1018" t="s">
        <v>524</v>
      </c>
      <c r="F518" s="1019" t="s">
        <v>10</v>
      </c>
    </row>
    <row r="519" spans="1:6" ht="24.75" customHeight="1">
      <c r="A519" s="1019" t="s">
        <v>519</v>
      </c>
      <c r="B519" s="1019" t="s">
        <v>520</v>
      </c>
      <c r="C519" s="1019" t="s">
        <v>108</v>
      </c>
      <c r="D519" s="1019" t="s">
        <v>62</v>
      </c>
      <c r="E519" s="1018" t="s">
        <v>363</v>
      </c>
      <c r="F519" s="1019" t="s">
        <v>10</v>
      </c>
    </row>
    <row r="520" spans="1:6" ht="24.75" customHeight="1">
      <c r="A520" s="1019" t="s">
        <v>519</v>
      </c>
      <c r="B520" s="1019" t="s">
        <v>520</v>
      </c>
      <c r="C520" s="1019" t="s">
        <v>30</v>
      </c>
      <c r="D520" s="1019" t="s">
        <v>31</v>
      </c>
      <c r="E520" s="1018" t="s">
        <v>525</v>
      </c>
      <c r="F520" s="1019" t="s">
        <v>10</v>
      </c>
    </row>
    <row r="521" spans="1:6" ht="24.75" customHeight="1">
      <c r="A521" s="1019" t="s">
        <v>519</v>
      </c>
      <c r="B521" s="1019" t="s">
        <v>520</v>
      </c>
      <c r="C521" s="1019" t="s">
        <v>73</v>
      </c>
      <c r="D521" s="1019" t="s">
        <v>31</v>
      </c>
      <c r="E521" s="1018" t="s">
        <v>526</v>
      </c>
      <c r="F521" s="1019" t="s">
        <v>10</v>
      </c>
    </row>
    <row r="522" spans="1:6" ht="30" customHeight="1">
      <c r="A522" s="1019" t="s">
        <v>527</v>
      </c>
      <c r="B522" s="1019" t="s">
        <v>528</v>
      </c>
      <c r="C522" s="1019" t="s">
        <v>58</v>
      </c>
      <c r="D522" s="1019" t="s">
        <v>59</v>
      </c>
      <c r="E522" s="1018" t="s">
        <v>368</v>
      </c>
      <c r="F522" s="1019" t="s">
        <v>10</v>
      </c>
    </row>
    <row r="523" spans="1:6" ht="24.75" customHeight="1">
      <c r="A523" s="1019" t="s">
        <v>527</v>
      </c>
      <c r="B523" s="1019" t="s">
        <v>528</v>
      </c>
      <c r="C523" s="1019" t="s">
        <v>61</v>
      </c>
      <c r="D523" s="1019" t="s">
        <v>62</v>
      </c>
      <c r="E523" s="1018" t="s">
        <v>529</v>
      </c>
      <c r="F523" s="1019" t="s">
        <v>10</v>
      </c>
    </row>
    <row r="524" spans="1:6" ht="24.75" customHeight="1">
      <c r="A524" s="1019" t="s">
        <v>527</v>
      </c>
      <c r="B524" s="1019" t="s">
        <v>528</v>
      </c>
      <c r="C524" s="1019" t="s">
        <v>68</v>
      </c>
      <c r="D524" s="1019" t="s">
        <v>21</v>
      </c>
      <c r="E524" s="1018" t="s">
        <v>139</v>
      </c>
      <c r="F524" s="1019" t="s">
        <v>10</v>
      </c>
    </row>
    <row r="525" spans="1:6" ht="24.75" customHeight="1">
      <c r="A525" s="1019" t="s">
        <v>527</v>
      </c>
      <c r="B525" s="1019" t="s">
        <v>528</v>
      </c>
      <c r="C525" s="1019" t="s">
        <v>99</v>
      </c>
      <c r="D525" s="1019" t="s">
        <v>21</v>
      </c>
      <c r="E525" s="1018" t="s">
        <v>29</v>
      </c>
      <c r="F525" s="1019" t="s">
        <v>10</v>
      </c>
    </row>
    <row r="526" spans="1:6" ht="24.75" customHeight="1">
      <c r="A526" s="1019" t="s">
        <v>527</v>
      </c>
      <c r="B526" s="1019" t="s">
        <v>528</v>
      </c>
      <c r="C526" s="1019" t="s">
        <v>27</v>
      </c>
      <c r="D526" s="1019" t="s">
        <v>28</v>
      </c>
      <c r="E526" s="1018" t="s">
        <v>530</v>
      </c>
      <c r="F526" s="1019" t="s">
        <v>10</v>
      </c>
    </row>
    <row r="527" spans="1:6" ht="24.75" customHeight="1">
      <c r="A527" s="1019" t="s">
        <v>527</v>
      </c>
      <c r="B527" s="1019" t="s">
        <v>528</v>
      </c>
      <c r="C527" s="1019" t="s">
        <v>106</v>
      </c>
      <c r="D527" s="1019" t="s">
        <v>62</v>
      </c>
      <c r="E527" s="1018" t="s">
        <v>531</v>
      </c>
      <c r="F527" s="1019" t="s">
        <v>10</v>
      </c>
    </row>
    <row r="528" spans="1:6" ht="24.75" customHeight="1">
      <c r="A528" s="1019" t="s">
        <v>527</v>
      </c>
      <c r="B528" s="1019" t="s">
        <v>528</v>
      </c>
      <c r="C528" s="1019" t="s">
        <v>108</v>
      </c>
      <c r="D528" s="1019" t="s">
        <v>62</v>
      </c>
      <c r="E528" s="1018" t="s">
        <v>532</v>
      </c>
      <c r="F528" s="1019" t="s">
        <v>10</v>
      </c>
    </row>
    <row r="529" spans="1:6" ht="24.75" customHeight="1">
      <c r="A529" s="1019" t="s">
        <v>527</v>
      </c>
      <c r="B529" s="1019" t="s">
        <v>528</v>
      </c>
      <c r="C529" s="1019" t="s">
        <v>30</v>
      </c>
      <c r="D529" s="1019" t="s">
        <v>31</v>
      </c>
      <c r="E529" s="1018" t="s">
        <v>533</v>
      </c>
      <c r="F529" s="1019" t="s">
        <v>10</v>
      </c>
    </row>
    <row r="530" spans="1:6" ht="30" customHeight="1">
      <c r="A530" s="1019" t="s">
        <v>534</v>
      </c>
      <c r="B530" s="1019" t="s">
        <v>535</v>
      </c>
      <c r="C530" s="1019" t="s">
        <v>58</v>
      </c>
      <c r="D530" s="1019" t="s">
        <v>59</v>
      </c>
      <c r="E530" s="1018" t="s">
        <v>536</v>
      </c>
      <c r="F530" s="1019" t="s">
        <v>10</v>
      </c>
    </row>
    <row r="531" spans="1:6" ht="24.75" customHeight="1">
      <c r="A531" s="1019" t="s">
        <v>534</v>
      </c>
      <c r="B531" s="1019" t="s">
        <v>535</v>
      </c>
      <c r="C531" s="1019" t="s">
        <v>61</v>
      </c>
      <c r="D531" s="1019" t="s">
        <v>62</v>
      </c>
      <c r="E531" s="1018" t="s">
        <v>537</v>
      </c>
      <c r="F531" s="1019" t="s">
        <v>10</v>
      </c>
    </row>
    <row r="532" spans="1:6" ht="24.75" customHeight="1">
      <c r="A532" s="1019" t="s">
        <v>534</v>
      </c>
      <c r="B532" s="1019" t="s">
        <v>535</v>
      </c>
      <c r="C532" s="1019" t="s">
        <v>99</v>
      </c>
      <c r="D532" s="1019" t="s">
        <v>21</v>
      </c>
      <c r="E532" s="1018" t="s">
        <v>234</v>
      </c>
      <c r="F532" s="1019" t="s">
        <v>10</v>
      </c>
    </row>
    <row r="533" spans="1:6" ht="24.75" customHeight="1">
      <c r="A533" s="1019" t="s">
        <v>534</v>
      </c>
      <c r="B533" s="1019" t="s">
        <v>535</v>
      </c>
      <c r="C533" s="1019" t="s">
        <v>68</v>
      </c>
      <c r="D533" s="1019" t="s">
        <v>21</v>
      </c>
      <c r="E533" s="1018" t="s">
        <v>139</v>
      </c>
      <c r="F533" s="1019" t="s">
        <v>10</v>
      </c>
    </row>
    <row r="534" spans="1:6" ht="24.75" customHeight="1">
      <c r="A534" s="1019" t="s">
        <v>534</v>
      </c>
      <c r="B534" s="1019" t="s">
        <v>535</v>
      </c>
      <c r="C534" s="1019" t="s">
        <v>27</v>
      </c>
      <c r="D534" s="1019" t="s">
        <v>28</v>
      </c>
      <c r="E534" s="1018" t="s">
        <v>538</v>
      </c>
      <c r="F534" s="1019" t="s">
        <v>10</v>
      </c>
    </row>
    <row r="535" spans="1:6" ht="24.75" customHeight="1">
      <c r="A535" s="1019" t="s">
        <v>534</v>
      </c>
      <c r="B535" s="1019" t="s">
        <v>535</v>
      </c>
      <c r="C535" s="1019" t="s">
        <v>108</v>
      </c>
      <c r="D535" s="1019" t="s">
        <v>62</v>
      </c>
      <c r="E535" s="1018" t="s">
        <v>539</v>
      </c>
      <c r="F535" s="1019" t="s">
        <v>10</v>
      </c>
    </row>
    <row r="536" spans="1:6" ht="24.75" customHeight="1">
      <c r="A536" s="1019" t="s">
        <v>534</v>
      </c>
      <c r="B536" s="1019" t="s">
        <v>535</v>
      </c>
      <c r="C536" s="1019" t="s">
        <v>106</v>
      </c>
      <c r="D536" s="1019" t="s">
        <v>62</v>
      </c>
      <c r="E536" s="1018" t="s">
        <v>540</v>
      </c>
      <c r="F536" s="1019" t="s">
        <v>10</v>
      </c>
    </row>
    <row r="537" spans="1:6" ht="24.75" customHeight="1">
      <c r="A537" s="1019" t="s">
        <v>534</v>
      </c>
      <c r="B537" s="1019" t="s">
        <v>535</v>
      </c>
      <c r="C537" s="1019" t="s">
        <v>30</v>
      </c>
      <c r="D537" s="1019" t="s">
        <v>31</v>
      </c>
      <c r="E537" s="1018" t="s">
        <v>541</v>
      </c>
      <c r="F537" s="1019" t="s">
        <v>10</v>
      </c>
    </row>
    <row r="538" spans="1:6" ht="30" customHeight="1">
      <c r="A538" s="1019" t="s">
        <v>542</v>
      </c>
      <c r="B538" s="1019" t="s">
        <v>543</v>
      </c>
      <c r="C538" s="1019" t="s">
        <v>58</v>
      </c>
      <c r="D538" s="1019" t="s">
        <v>59</v>
      </c>
      <c r="E538" s="1018" t="s">
        <v>267</v>
      </c>
      <c r="F538" s="1019" t="s">
        <v>10</v>
      </c>
    </row>
    <row r="539" spans="1:6" ht="24.75" customHeight="1">
      <c r="A539" s="1019" t="s">
        <v>542</v>
      </c>
      <c r="B539" s="1019" t="s">
        <v>543</v>
      </c>
      <c r="C539" s="1019" t="s">
        <v>61</v>
      </c>
      <c r="D539" s="1019" t="s">
        <v>62</v>
      </c>
      <c r="E539" s="1018" t="s">
        <v>544</v>
      </c>
      <c r="F539" s="1019" t="s">
        <v>10</v>
      </c>
    </row>
    <row r="540" spans="1:6" ht="24.75" customHeight="1">
      <c r="A540" s="1019" t="s">
        <v>542</v>
      </c>
      <c r="B540" s="1019" t="s">
        <v>543</v>
      </c>
      <c r="C540" s="1019" t="s">
        <v>94</v>
      </c>
      <c r="D540" s="1019" t="s">
        <v>21</v>
      </c>
      <c r="E540" s="1018" t="s">
        <v>122</v>
      </c>
      <c r="F540" s="1019" t="s">
        <v>10</v>
      </c>
    </row>
    <row r="541" spans="1:6" ht="24.75" customHeight="1">
      <c r="A541" s="1019" t="s">
        <v>542</v>
      </c>
      <c r="B541" s="1019" t="s">
        <v>543</v>
      </c>
      <c r="C541" s="1019" t="s">
        <v>68</v>
      </c>
      <c r="D541" s="1019" t="s">
        <v>21</v>
      </c>
      <c r="E541" s="1018" t="s">
        <v>139</v>
      </c>
      <c r="F541" s="1019" t="s">
        <v>10</v>
      </c>
    </row>
    <row r="542" spans="1:6" ht="24.75" customHeight="1">
      <c r="A542" s="1019" t="s">
        <v>542</v>
      </c>
      <c r="B542" s="1019" t="s">
        <v>543</v>
      </c>
      <c r="C542" s="1019" t="s">
        <v>99</v>
      </c>
      <c r="D542" s="1019" t="s">
        <v>21</v>
      </c>
      <c r="E542" s="1018" t="s">
        <v>203</v>
      </c>
      <c r="F542" s="1019" t="s">
        <v>10</v>
      </c>
    </row>
    <row r="543" spans="1:6" ht="24.75" customHeight="1">
      <c r="A543" s="1019" t="s">
        <v>542</v>
      </c>
      <c r="B543" s="1019" t="s">
        <v>543</v>
      </c>
      <c r="C543" s="1019" t="s">
        <v>102</v>
      </c>
      <c r="D543" s="1019" t="s">
        <v>103</v>
      </c>
      <c r="E543" s="1018" t="s">
        <v>160</v>
      </c>
      <c r="F543" s="1019" t="s">
        <v>10</v>
      </c>
    </row>
    <row r="544" spans="1:6" ht="24.75" customHeight="1">
      <c r="A544" s="1019" t="s">
        <v>542</v>
      </c>
      <c r="B544" s="1019" t="s">
        <v>543</v>
      </c>
      <c r="C544" s="1019" t="s">
        <v>27</v>
      </c>
      <c r="D544" s="1019" t="s">
        <v>28</v>
      </c>
      <c r="E544" s="1018" t="s">
        <v>545</v>
      </c>
      <c r="F544" s="1019" t="s">
        <v>10</v>
      </c>
    </row>
    <row r="545" spans="1:6" ht="24.75" customHeight="1">
      <c r="A545" s="1019" t="s">
        <v>542</v>
      </c>
      <c r="B545" s="1019" t="s">
        <v>543</v>
      </c>
      <c r="C545" s="1019" t="s">
        <v>108</v>
      </c>
      <c r="D545" s="1019" t="s">
        <v>62</v>
      </c>
      <c r="E545" s="1018" t="s">
        <v>546</v>
      </c>
      <c r="F545" s="1019" t="s">
        <v>10</v>
      </c>
    </row>
    <row r="546" spans="1:6" ht="24.75" customHeight="1">
      <c r="A546" s="1019" t="s">
        <v>542</v>
      </c>
      <c r="B546" s="1019" t="s">
        <v>543</v>
      </c>
      <c r="C546" s="1019" t="s">
        <v>106</v>
      </c>
      <c r="D546" s="1019" t="s">
        <v>62</v>
      </c>
      <c r="E546" s="1018" t="s">
        <v>547</v>
      </c>
      <c r="F546" s="1019" t="s">
        <v>10</v>
      </c>
    </row>
    <row r="547" spans="1:6" ht="24.75" customHeight="1">
      <c r="A547" s="1019" t="s">
        <v>542</v>
      </c>
      <c r="B547" s="1019" t="s">
        <v>543</v>
      </c>
      <c r="C547" s="1019" t="s">
        <v>30</v>
      </c>
      <c r="D547" s="1019" t="s">
        <v>31</v>
      </c>
      <c r="E547" s="1018" t="s">
        <v>548</v>
      </c>
      <c r="F547" s="1019" t="s">
        <v>10</v>
      </c>
    </row>
    <row r="548" spans="1:6" ht="30" customHeight="1">
      <c r="A548" s="1019" t="s">
        <v>549</v>
      </c>
      <c r="B548" s="1019" t="s">
        <v>550</v>
      </c>
      <c r="C548" s="1019" t="s">
        <v>58</v>
      </c>
      <c r="D548" s="1019" t="s">
        <v>59</v>
      </c>
      <c r="E548" s="1018" t="s">
        <v>551</v>
      </c>
      <c r="F548" s="1019" t="s">
        <v>10</v>
      </c>
    </row>
    <row r="549" spans="1:6" ht="24.75" customHeight="1">
      <c r="A549" s="1019" t="s">
        <v>549</v>
      </c>
      <c r="B549" s="1019" t="s">
        <v>550</v>
      </c>
      <c r="C549" s="1019" t="s">
        <v>61</v>
      </c>
      <c r="D549" s="1019" t="s">
        <v>62</v>
      </c>
      <c r="E549" s="1018" t="s">
        <v>552</v>
      </c>
      <c r="F549" s="1019" t="s">
        <v>10</v>
      </c>
    </row>
    <row r="550" spans="1:6" ht="24.75" customHeight="1">
      <c r="A550" s="1019" t="s">
        <v>549</v>
      </c>
      <c r="B550" s="1019" t="s">
        <v>550</v>
      </c>
      <c r="C550" s="1019" t="s">
        <v>99</v>
      </c>
      <c r="D550" s="1019" t="s">
        <v>21</v>
      </c>
      <c r="E550" s="1018" t="s">
        <v>351</v>
      </c>
      <c r="F550" s="1019" t="s">
        <v>10</v>
      </c>
    </row>
    <row r="551" spans="1:6" ht="24.75" customHeight="1">
      <c r="A551" s="1019" t="s">
        <v>549</v>
      </c>
      <c r="B551" s="1019" t="s">
        <v>550</v>
      </c>
      <c r="C551" s="1019" t="s">
        <v>94</v>
      </c>
      <c r="D551" s="1019" t="s">
        <v>21</v>
      </c>
      <c r="E551" s="1018" t="s">
        <v>234</v>
      </c>
      <c r="F551" s="1019" t="s">
        <v>10</v>
      </c>
    </row>
    <row r="552" spans="1:6" ht="24.75" customHeight="1">
      <c r="A552" s="1019" t="s">
        <v>549</v>
      </c>
      <c r="B552" s="1019" t="s">
        <v>550</v>
      </c>
      <c r="C552" s="1019" t="s">
        <v>68</v>
      </c>
      <c r="D552" s="1019" t="s">
        <v>21</v>
      </c>
      <c r="E552" s="1018" t="s">
        <v>139</v>
      </c>
      <c r="F552" s="1019" t="s">
        <v>10</v>
      </c>
    </row>
    <row r="553" spans="1:6" ht="24.75" customHeight="1">
      <c r="A553" s="1019" t="s">
        <v>549</v>
      </c>
      <c r="B553" s="1019" t="s">
        <v>550</v>
      </c>
      <c r="C553" s="1019" t="s">
        <v>102</v>
      </c>
      <c r="D553" s="1019" t="s">
        <v>103</v>
      </c>
      <c r="E553" s="1018" t="s">
        <v>206</v>
      </c>
      <c r="F553" s="1019" t="s">
        <v>10</v>
      </c>
    </row>
    <row r="554" spans="1:6" ht="24.75" customHeight="1">
      <c r="A554" s="1019" t="s">
        <v>549</v>
      </c>
      <c r="B554" s="1019" t="s">
        <v>550</v>
      </c>
      <c r="C554" s="1019" t="s">
        <v>27</v>
      </c>
      <c r="D554" s="1019" t="s">
        <v>28</v>
      </c>
      <c r="E554" s="1018" t="s">
        <v>370</v>
      </c>
      <c r="F554" s="1019" t="s">
        <v>10</v>
      </c>
    </row>
    <row r="555" spans="1:6" ht="24.75" customHeight="1">
      <c r="A555" s="1019" t="s">
        <v>549</v>
      </c>
      <c r="B555" s="1019" t="s">
        <v>550</v>
      </c>
      <c r="C555" s="1019" t="s">
        <v>106</v>
      </c>
      <c r="D555" s="1019" t="s">
        <v>62</v>
      </c>
      <c r="E555" s="1018" t="s">
        <v>553</v>
      </c>
      <c r="F555" s="1019" t="s">
        <v>10</v>
      </c>
    </row>
    <row r="556" spans="1:6" ht="24.75" customHeight="1">
      <c r="A556" s="1019" t="s">
        <v>549</v>
      </c>
      <c r="B556" s="1019" t="s">
        <v>550</v>
      </c>
      <c r="C556" s="1019" t="s">
        <v>30</v>
      </c>
      <c r="D556" s="1019" t="s">
        <v>31</v>
      </c>
      <c r="E556" s="1018" t="s">
        <v>554</v>
      </c>
      <c r="F556" s="1019" t="s">
        <v>10</v>
      </c>
    </row>
    <row r="557" spans="1:6" ht="24.75" customHeight="1">
      <c r="A557" s="1019" t="s">
        <v>549</v>
      </c>
      <c r="B557" s="1019" t="s">
        <v>550</v>
      </c>
      <c r="C557" s="1019" t="s">
        <v>73</v>
      </c>
      <c r="D557" s="1019" t="s">
        <v>31</v>
      </c>
      <c r="E557" s="1018" t="s">
        <v>555</v>
      </c>
      <c r="F557" s="1019" t="s">
        <v>10</v>
      </c>
    </row>
    <row r="558" spans="1:6" ht="30" customHeight="1">
      <c r="A558" s="1019" t="s">
        <v>556</v>
      </c>
      <c r="B558" s="1019" t="s">
        <v>557</v>
      </c>
      <c r="C558" s="1019" t="s">
        <v>58</v>
      </c>
      <c r="D558" s="1019" t="s">
        <v>59</v>
      </c>
      <c r="E558" s="1018" t="s">
        <v>558</v>
      </c>
      <c r="F558" s="1019" t="s">
        <v>10</v>
      </c>
    </row>
    <row r="559" spans="1:6" ht="24.75" customHeight="1">
      <c r="A559" s="1019" t="s">
        <v>556</v>
      </c>
      <c r="B559" s="1019" t="s">
        <v>557</v>
      </c>
      <c r="C559" s="1019" t="s">
        <v>61</v>
      </c>
      <c r="D559" s="1019" t="s">
        <v>62</v>
      </c>
      <c r="E559" s="1018" t="s">
        <v>559</v>
      </c>
      <c r="F559" s="1019" t="s">
        <v>10</v>
      </c>
    </row>
    <row r="560" spans="1:6" ht="24.75" customHeight="1">
      <c r="A560" s="1019" t="s">
        <v>556</v>
      </c>
      <c r="B560" s="1019" t="s">
        <v>557</v>
      </c>
      <c r="C560" s="1019" t="s">
        <v>99</v>
      </c>
      <c r="D560" s="1019" t="s">
        <v>21</v>
      </c>
      <c r="E560" s="1018" t="s">
        <v>234</v>
      </c>
      <c r="F560" s="1019" t="s">
        <v>10</v>
      </c>
    </row>
    <row r="561" spans="1:6" ht="24.75" customHeight="1">
      <c r="A561" s="1019" t="s">
        <v>556</v>
      </c>
      <c r="B561" s="1019" t="s">
        <v>557</v>
      </c>
      <c r="C561" s="1019" t="s">
        <v>68</v>
      </c>
      <c r="D561" s="1019" t="s">
        <v>21</v>
      </c>
      <c r="E561" s="1018" t="s">
        <v>139</v>
      </c>
      <c r="F561" s="1019" t="s">
        <v>10</v>
      </c>
    </row>
    <row r="562" spans="1:6" ht="24.75" customHeight="1">
      <c r="A562" s="1019" t="s">
        <v>556</v>
      </c>
      <c r="B562" s="1019" t="s">
        <v>557</v>
      </c>
      <c r="C562" s="1019" t="s">
        <v>94</v>
      </c>
      <c r="D562" s="1019" t="s">
        <v>21</v>
      </c>
      <c r="E562" s="1018" t="s">
        <v>95</v>
      </c>
      <c r="F562" s="1019" t="s">
        <v>10</v>
      </c>
    </row>
    <row r="563" spans="1:6" ht="24.75" customHeight="1">
      <c r="A563" s="1019" t="s">
        <v>556</v>
      </c>
      <c r="B563" s="1019" t="s">
        <v>557</v>
      </c>
      <c r="C563" s="1019" t="s">
        <v>102</v>
      </c>
      <c r="D563" s="1019" t="s">
        <v>103</v>
      </c>
      <c r="E563" s="1018" t="s">
        <v>160</v>
      </c>
      <c r="F563" s="1019" t="s">
        <v>10</v>
      </c>
    </row>
    <row r="564" spans="1:6" ht="24.75" customHeight="1">
      <c r="A564" s="1019" t="s">
        <v>556</v>
      </c>
      <c r="B564" s="1019" t="s">
        <v>557</v>
      </c>
      <c r="C564" s="1019" t="s">
        <v>27</v>
      </c>
      <c r="D564" s="1019" t="s">
        <v>28</v>
      </c>
      <c r="E564" s="1018" t="s">
        <v>560</v>
      </c>
      <c r="F564" s="1019" t="s">
        <v>10</v>
      </c>
    </row>
    <row r="565" spans="1:6" ht="24.75" customHeight="1">
      <c r="A565" s="1019" t="s">
        <v>556</v>
      </c>
      <c r="B565" s="1019" t="s">
        <v>557</v>
      </c>
      <c r="C565" s="1019" t="s">
        <v>108</v>
      </c>
      <c r="D565" s="1019" t="s">
        <v>62</v>
      </c>
      <c r="E565" s="1018" t="s">
        <v>414</v>
      </c>
      <c r="F565" s="1019" t="s">
        <v>10</v>
      </c>
    </row>
    <row r="566" spans="1:6" ht="24.75" customHeight="1">
      <c r="A566" s="1019" t="s">
        <v>556</v>
      </c>
      <c r="B566" s="1019" t="s">
        <v>557</v>
      </c>
      <c r="C566" s="1019" t="s">
        <v>106</v>
      </c>
      <c r="D566" s="1019" t="s">
        <v>62</v>
      </c>
      <c r="E566" s="1018" t="s">
        <v>561</v>
      </c>
      <c r="F566" s="1019" t="s">
        <v>10</v>
      </c>
    </row>
    <row r="567" spans="1:6" ht="24.75" customHeight="1">
      <c r="A567" s="1019" t="s">
        <v>556</v>
      </c>
      <c r="B567" s="1019" t="s">
        <v>557</v>
      </c>
      <c r="C567" s="1019" t="s">
        <v>30</v>
      </c>
      <c r="D567" s="1019" t="s">
        <v>31</v>
      </c>
      <c r="E567" s="1018" t="s">
        <v>562</v>
      </c>
      <c r="F567" s="1019" t="s">
        <v>10</v>
      </c>
    </row>
    <row r="568" spans="1:6" ht="30" customHeight="1">
      <c r="A568" s="1019" t="s">
        <v>563</v>
      </c>
      <c r="B568" s="1019" t="s">
        <v>564</v>
      </c>
      <c r="C568" s="1019" t="s">
        <v>58</v>
      </c>
      <c r="D568" s="1019" t="s">
        <v>59</v>
      </c>
      <c r="E568" s="1018" t="s">
        <v>565</v>
      </c>
      <c r="F568" s="1019" t="s">
        <v>10</v>
      </c>
    </row>
    <row r="569" spans="1:6" ht="24.75" customHeight="1">
      <c r="A569" s="1019" t="s">
        <v>563</v>
      </c>
      <c r="B569" s="1019" t="s">
        <v>564</v>
      </c>
      <c r="C569" s="1019" t="s">
        <v>61</v>
      </c>
      <c r="D569" s="1019" t="s">
        <v>62</v>
      </c>
      <c r="E569" s="1018" t="s">
        <v>566</v>
      </c>
      <c r="F569" s="1019" t="s">
        <v>10</v>
      </c>
    </row>
    <row r="570" spans="1:6" ht="24.75" customHeight="1">
      <c r="A570" s="1019" t="s">
        <v>563</v>
      </c>
      <c r="B570" s="1019" t="s">
        <v>564</v>
      </c>
      <c r="C570" s="1019" t="s">
        <v>94</v>
      </c>
      <c r="D570" s="1019" t="s">
        <v>21</v>
      </c>
      <c r="E570" s="1018" t="s">
        <v>234</v>
      </c>
      <c r="F570" s="1019" t="s">
        <v>10</v>
      </c>
    </row>
    <row r="571" spans="1:6" ht="24.75" customHeight="1">
      <c r="A571" s="1019" t="s">
        <v>563</v>
      </c>
      <c r="B571" s="1019" t="s">
        <v>564</v>
      </c>
      <c r="C571" s="1019" t="s">
        <v>99</v>
      </c>
      <c r="D571" s="1019" t="s">
        <v>21</v>
      </c>
      <c r="E571" s="1018" t="s">
        <v>158</v>
      </c>
      <c r="F571" s="1019" t="s">
        <v>10</v>
      </c>
    </row>
    <row r="572" spans="1:6" ht="24.75" customHeight="1">
      <c r="A572" s="1019" t="s">
        <v>563</v>
      </c>
      <c r="B572" s="1019" t="s">
        <v>564</v>
      </c>
      <c r="C572" s="1019" t="s">
        <v>68</v>
      </c>
      <c r="D572" s="1019" t="s">
        <v>21</v>
      </c>
      <c r="E572" s="1018" t="s">
        <v>139</v>
      </c>
      <c r="F572" s="1019" t="s">
        <v>10</v>
      </c>
    </row>
    <row r="573" spans="1:6" ht="24.75" customHeight="1">
      <c r="A573" s="1019" t="s">
        <v>563</v>
      </c>
      <c r="B573" s="1019" t="s">
        <v>564</v>
      </c>
      <c r="C573" s="1019" t="s">
        <v>102</v>
      </c>
      <c r="D573" s="1019" t="s">
        <v>103</v>
      </c>
      <c r="E573" s="1018" t="s">
        <v>206</v>
      </c>
      <c r="F573" s="1019" t="s">
        <v>10</v>
      </c>
    </row>
    <row r="574" spans="1:6" ht="24.75" customHeight="1">
      <c r="A574" s="1019" t="s">
        <v>563</v>
      </c>
      <c r="B574" s="1019" t="s">
        <v>564</v>
      </c>
      <c r="C574" s="1019" t="s">
        <v>27</v>
      </c>
      <c r="D574" s="1019" t="s">
        <v>28</v>
      </c>
      <c r="E574" s="1018" t="s">
        <v>398</v>
      </c>
      <c r="F574" s="1019" t="s">
        <v>10</v>
      </c>
    </row>
    <row r="575" spans="1:6" ht="24.75" customHeight="1">
      <c r="A575" s="1019" t="s">
        <v>563</v>
      </c>
      <c r="B575" s="1019" t="s">
        <v>564</v>
      </c>
      <c r="C575" s="1019" t="s">
        <v>106</v>
      </c>
      <c r="D575" s="1019" t="s">
        <v>62</v>
      </c>
      <c r="E575" s="1018" t="s">
        <v>567</v>
      </c>
      <c r="F575" s="1019" t="s">
        <v>10</v>
      </c>
    </row>
    <row r="576" spans="1:6" ht="24.75" customHeight="1">
      <c r="A576" s="1019" t="s">
        <v>563</v>
      </c>
      <c r="B576" s="1019" t="s">
        <v>564</v>
      </c>
      <c r="C576" s="1019" t="s">
        <v>30</v>
      </c>
      <c r="D576" s="1019" t="s">
        <v>31</v>
      </c>
      <c r="E576" s="1018" t="s">
        <v>568</v>
      </c>
      <c r="F576" s="1019" t="s">
        <v>10</v>
      </c>
    </row>
    <row r="577" spans="1:6" ht="30" customHeight="1">
      <c r="A577" s="1019" t="s">
        <v>569</v>
      </c>
      <c r="B577" s="1019" t="s">
        <v>570</v>
      </c>
      <c r="C577" s="1019" t="s">
        <v>58</v>
      </c>
      <c r="D577" s="1019" t="s">
        <v>59</v>
      </c>
      <c r="E577" s="1018" t="s">
        <v>427</v>
      </c>
      <c r="F577" s="1019" t="s">
        <v>10</v>
      </c>
    </row>
    <row r="578" spans="1:6" ht="24.75" customHeight="1">
      <c r="A578" s="1019" t="s">
        <v>569</v>
      </c>
      <c r="B578" s="1019" t="s">
        <v>570</v>
      </c>
      <c r="C578" s="1019" t="s">
        <v>61</v>
      </c>
      <c r="D578" s="1019" t="s">
        <v>62</v>
      </c>
      <c r="E578" s="1018" t="s">
        <v>571</v>
      </c>
      <c r="F578" s="1019" t="s">
        <v>10</v>
      </c>
    </row>
    <row r="579" spans="1:6" ht="24.75" customHeight="1">
      <c r="A579" s="1019" t="s">
        <v>569</v>
      </c>
      <c r="B579" s="1019" t="s">
        <v>570</v>
      </c>
      <c r="C579" s="1019" t="s">
        <v>99</v>
      </c>
      <c r="D579" s="1019" t="s">
        <v>21</v>
      </c>
      <c r="E579" s="1018" t="s">
        <v>122</v>
      </c>
      <c r="F579" s="1019" t="s">
        <v>10</v>
      </c>
    </row>
    <row r="580" spans="1:6" ht="24.75" customHeight="1">
      <c r="A580" s="1019" t="s">
        <v>569</v>
      </c>
      <c r="B580" s="1019" t="s">
        <v>570</v>
      </c>
      <c r="C580" s="1019" t="s">
        <v>68</v>
      </c>
      <c r="D580" s="1019" t="s">
        <v>21</v>
      </c>
      <c r="E580" s="1018" t="s">
        <v>139</v>
      </c>
      <c r="F580" s="1019" t="s">
        <v>10</v>
      </c>
    </row>
    <row r="581" spans="1:6" ht="24.75" customHeight="1">
      <c r="A581" s="1019" t="s">
        <v>569</v>
      </c>
      <c r="B581" s="1019" t="s">
        <v>570</v>
      </c>
      <c r="C581" s="1019" t="s">
        <v>94</v>
      </c>
      <c r="D581" s="1019" t="s">
        <v>21</v>
      </c>
      <c r="E581" s="1018" t="s">
        <v>122</v>
      </c>
      <c r="F581" s="1019" t="s">
        <v>10</v>
      </c>
    </row>
    <row r="582" spans="1:6" ht="24.75" customHeight="1">
      <c r="A582" s="1019" t="s">
        <v>569</v>
      </c>
      <c r="B582" s="1019" t="s">
        <v>570</v>
      </c>
      <c r="C582" s="1019" t="s">
        <v>102</v>
      </c>
      <c r="D582" s="1019" t="s">
        <v>103</v>
      </c>
      <c r="E582" s="1018" t="s">
        <v>104</v>
      </c>
      <c r="F582" s="1019" t="s">
        <v>10</v>
      </c>
    </row>
    <row r="583" spans="1:6" ht="24.75" customHeight="1">
      <c r="A583" s="1019" t="s">
        <v>569</v>
      </c>
      <c r="B583" s="1019" t="s">
        <v>570</v>
      </c>
      <c r="C583" s="1019" t="s">
        <v>27</v>
      </c>
      <c r="D583" s="1019" t="s">
        <v>28</v>
      </c>
      <c r="E583" s="1018" t="s">
        <v>572</v>
      </c>
      <c r="F583" s="1019" t="s">
        <v>10</v>
      </c>
    </row>
    <row r="584" spans="1:6" ht="24.75" customHeight="1">
      <c r="A584" s="1019" t="s">
        <v>569</v>
      </c>
      <c r="B584" s="1019" t="s">
        <v>570</v>
      </c>
      <c r="C584" s="1019" t="s">
        <v>108</v>
      </c>
      <c r="D584" s="1019" t="s">
        <v>62</v>
      </c>
      <c r="E584" s="1018" t="s">
        <v>573</v>
      </c>
      <c r="F584" s="1019" t="s">
        <v>10</v>
      </c>
    </row>
    <row r="585" spans="1:6" ht="24.75" customHeight="1">
      <c r="A585" s="1019" t="s">
        <v>569</v>
      </c>
      <c r="B585" s="1019" t="s">
        <v>570</v>
      </c>
      <c r="C585" s="1019" t="s">
        <v>30</v>
      </c>
      <c r="D585" s="1019" t="s">
        <v>31</v>
      </c>
      <c r="E585" s="1018" t="s">
        <v>574</v>
      </c>
      <c r="F585" s="1019" t="s">
        <v>10</v>
      </c>
    </row>
    <row r="586" spans="1:6" ht="24.75" customHeight="1">
      <c r="A586" s="1019" t="s">
        <v>569</v>
      </c>
      <c r="B586" s="1019" t="s">
        <v>570</v>
      </c>
      <c r="C586" s="1019" t="s">
        <v>73</v>
      </c>
      <c r="D586" s="1019" t="s">
        <v>31</v>
      </c>
      <c r="E586" s="1018" t="s">
        <v>575</v>
      </c>
      <c r="F586" s="1019" t="s">
        <v>10</v>
      </c>
    </row>
    <row r="587" spans="1:6" ht="30" customHeight="1">
      <c r="A587" s="1019" t="s">
        <v>576</v>
      </c>
      <c r="B587" s="1019" t="s">
        <v>577</v>
      </c>
      <c r="C587" s="1019" t="s">
        <v>58</v>
      </c>
      <c r="D587" s="1019" t="s">
        <v>59</v>
      </c>
      <c r="E587" s="1018" t="s">
        <v>578</v>
      </c>
      <c r="F587" s="1019" t="s">
        <v>10</v>
      </c>
    </row>
    <row r="588" spans="1:6" ht="24.75" customHeight="1">
      <c r="A588" s="1019" t="s">
        <v>576</v>
      </c>
      <c r="B588" s="1019" t="s">
        <v>577</v>
      </c>
      <c r="C588" s="1019" t="s">
        <v>61</v>
      </c>
      <c r="D588" s="1019" t="s">
        <v>62</v>
      </c>
      <c r="E588" s="1018" t="s">
        <v>579</v>
      </c>
      <c r="F588" s="1019" t="s">
        <v>10</v>
      </c>
    </row>
    <row r="589" spans="1:6" ht="24.75" customHeight="1">
      <c r="A589" s="1019" t="s">
        <v>576</v>
      </c>
      <c r="B589" s="1019" t="s">
        <v>577</v>
      </c>
      <c r="C589" s="1019" t="s">
        <v>99</v>
      </c>
      <c r="D589" s="1019" t="s">
        <v>21</v>
      </c>
      <c r="E589" s="1018" t="s">
        <v>280</v>
      </c>
      <c r="F589" s="1019" t="s">
        <v>10</v>
      </c>
    </row>
    <row r="590" spans="1:6" ht="24.75" customHeight="1">
      <c r="A590" s="1019" t="s">
        <v>576</v>
      </c>
      <c r="B590" s="1019" t="s">
        <v>577</v>
      </c>
      <c r="C590" s="1019" t="s">
        <v>94</v>
      </c>
      <c r="D590" s="1019" t="s">
        <v>21</v>
      </c>
      <c r="E590" s="1018" t="s">
        <v>122</v>
      </c>
      <c r="F590" s="1019" t="s">
        <v>10</v>
      </c>
    </row>
    <row r="591" spans="1:6" ht="24.75" customHeight="1">
      <c r="A591" s="1019" t="s">
        <v>576</v>
      </c>
      <c r="B591" s="1019" t="s">
        <v>577</v>
      </c>
      <c r="C591" s="1019" t="s">
        <v>68</v>
      </c>
      <c r="D591" s="1019" t="s">
        <v>21</v>
      </c>
      <c r="E591" s="1018" t="s">
        <v>139</v>
      </c>
      <c r="F591" s="1019" t="s">
        <v>10</v>
      </c>
    </row>
    <row r="592" spans="1:6" ht="24.75" customHeight="1">
      <c r="A592" s="1019" t="s">
        <v>576</v>
      </c>
      <c r="B592" s="1019" t="s">
        <v>577</v>
      </c>
      <c r="C592" s="1019" t="s">
        <v>102</v>
      </c>
      <c r="D592" s="1019" t="s">
        <v>103</v>
      </c>
      <c r="E592" s="1018" t="s">
        <v>104</v>
      </c>
      <c r="F592" s="1019" t="s">
        <v>10</v>
      </c>
    </row>
    <row r="593" spans="1:6" ht="24.75" customHeight="1">
      <c r="A593" s="1019" t="s">
        <v>576</v>
      </c>
      <c r="B593" s="1019" t="s">
        <v>577</v>
      </c>
      <c r="C593" s="1019" t="s">
        <v>27</v>
      </c>
      <c r="D593" s="1019" t="s">
        <v>28</v>
      </c>
      <c r="E593" s="1018" t="s">
        <v>580</v>
      </c>
      <c r="F593" s="1019" t="s">
        <v>10</v>
      </c>
    </row>
    <row r="594" spans="1:6" ht="24.75" customHeight="1">
      <c r="A594" s="1019" t="s">
        <v>576</v>
      </c>
      <c r="B594" s="1019" t="s">
        <v>577</v>
      </c>
      <c r="C594" s="1019" t="s">
        <v>106</v>
      </c>
      <c r="D594" s="1019" t="s">
        <v>62</v>
      </c>
      <c r="E594" s="1018" t="s">
        <v>581</v>
      </c>
      <c r="F594" s="1019" t="s">
        <v>10</v>
      </c>
    </row>
    <row r="595" spans="1:6" ht="24.75" customHeight="1">
      <c r="A595" s="1019" t="s">
        <v>576</v>
      </c>
      <c r="B595" s="1019" t="s">
        <v>577</v>
      </c>
      <c r="C595" s="1019" t="s">
        <v>108</v>
      </c>
      <c r="D595" s="1019" t="s">
        <v>62</v>
      </c>
      <c r="E595" s="1018" t="s">
        <v>363</v>
      </c>
      <c r="F595" s="1019" t="s">
        <v>10</v>
      </c>
    </row>
    <row r="596" spans="1:6" ht="24.75" customHeight="1">
      <c r="A596" s="1019" t="s">
        <v>576</v>
      </c>
      <c r="B596" s="1019" t="s">
        <v>577</v>
      </c>
      <c r="C596" s="1019" t="s">
        <v>30</v>
      </c>
      <c r="D596" s="1019" t="s">
        <v>31</v>
      </c>
      <c r="E596" s="1018" t="s">
        <v>582</v>
      </c>
      <c r="F596" s="1019" t="s">
        <v>10</v>
      </c>
    </row>
    <row r="597" spans="1:6" ht="24.75" customHeight="1">
      <c r="A597" s="1019" t="s">
        <v>576</v>
      </c>
      <c r="B597" s="1019" t="s">
        <v>577</v>
      </c>
      <c r="C597" s="1019" t="s">
        <v>73</v>
      </c>
      <c r="D597" s="1019" t="s">
        <v>31</v>
      </c>
      <c r="E597" s="1018" t="s">
        <v>583</v>
      </c>
      <c r="F597" s="1019" t="s">
        <v>10</v>
      </c>
    </row>
  </sheetData>
  <sheetProtection/>
  <mergeCells count="3">
    <mergeCell ref="A1:F1"/>
    <mergeCell ref="A2:F2"/>
    <mergeCell ref="A3:F3"/>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7"/>
  <sheetViews>
    <sheetView zoomScaleSheetLayoutView="100" workbookViewId="0" topLeftCell="A1">
      <selection activeCell="E11" sqref="E11"/>
    </sheetView>
  </sheetViews>
  <sheetFormatPr defaultColWidth="10.00390625" defaultRowHeight="12.75"/>
  <cols>
    <col min="1" max="1" width="51.28125" style="770" customWidth="1"/>
    <col min="2" max="2" width="41.421875" style="770" customWidth="1"/>
    <col min="3" max="16384" width="10.00390625" style="770" customWidth="1"/>
  </cols>
  <sheetData>
    <row r="1" spans="1:2" ht="21.75" customHeight="1">
      <c r="A1" s="825" t="s">
        <v>1027</v>
      </c>
      <c r="B1" s="826"/>
    </row>
    <row r="2" spans="1:2" ht="36" customHeight="1">
      <c r="A2" s="813" t="s">
        <v>1028</v>
      </c>
      <c r="B2" s="813"/>
    </row>
    <row r="3" spans="1:2" ht="18.75" customHeight="1">
      <c r="A3" s="825"/>
      <c r="B3" s="827" t="s">
        <v>1029</v>
      </c>
    </row>
    <row r="4" spans="1:2" ht="37.5" customHeight="1">
      <c r="A4" s="247" t="s">
        <v>715</v>
      </c>
      <c r="B4" s="828" t="s">
        <v>1030</v>
      </c>
    </row>
    <row r="5" spans="1:2" ht="37.5" customHeight="1">
      <c r="A5" s="247" t="s">
        <v>9</v>
      </c>
      <c r="B5" s="829">
        <f>B6+B10+B13+B15</f>
        <v>272</v>
      </c>
    </row>
    <row r="6" spans="1:2" ht="37.5" customHeight="1">
      <c r="A6" s="247" t="s">
        <v>1031</v>
      </c>
      <c r="B6" s="829">
        <v>102</v>
      </c>
    </row>
    <row r="7" spans="1:2" s="773" customFormat="1" ht="37.5" customHeight="1">
      <c r="A7" s="253" t="s">
        <v>1032</v>
      </c>
      <c r="B7" s="830">
        <v>34</v>
      </c>
    </row>
    <row r="8" spans="1:2" s="773" customFormat="1" ht="37.5" customHeight="1">
      <c r="A8" s="253" t="s">
        <v>1033</v>
      </c>
      <c r="B8" s="830">
        <v>34</v>
      </c>
    </row>
    <row r="9" spans="1:2" s="773" customFormat="1" ht="37.5" customHeight="1">
      <c r="A9" s="253" t="s">
        <v>1034</v>
      </c>
      <c r="B9" s="830">
        <v>34</v>
      </c>
    </row>
    <row r="10" spans="1:2" ht="37.5" customHeight="1">
      <c r="A10" s="247" t="s">
        <v>1035</v>
      </c>
      <c r="B10" s="829">
        <v>102</v>
      </c>
    </row>
    <row r="11" spans="1:2" s="773" customFormat="1" ht="37.5" customHeight="1">
      <c r="A11" s="253" t="s">
        <v>1036</v>
      </c>
      <c r="B11" s="830">
        <v>34</v>
      </c>
    </row>
    <row r="12" spans="1:2" s="773" customFormat="1" ht="37.5" customHeight="1">
      <c r="A12" s="253" t="s">
        <v>1037</v>
      </c>
      <c r="B12" s="830">
        <v>68</v>
      </c>
    </row>
    <row r="13" spans="1:2" ht="37.5" customHeight="1">
      <c r="A13" s="247" t="s">
        <v>1038</v>
      </c>
      <c r="B13" s="829">
        <v>34</v>
      </c>
    </row>
    <row r="14" spans="1:2" ht="37.5" customHeight="1">
      <c r="A14" s="253" t="s">
        <v>1039</v>
      </c>
      <c r="B14" s="830">
        <v>34</v>
      </c>
    </row>
    <row r="15" spans="1:2" ht="37.5" customHeight="1">
      <c r="A15" s="247" t="s">
        <v>1040</v>
      </c>
      <c r="B15" s="829">
        <v>34</v>
      </c>
    </row>
    <row r="16" spans="1:2" ht="37.5" customHeight="1">
      <c r="A16" s="253" t="s">
        <v>1041</v>
      </c>
      <c r="B16" s="830">
        <v>34</v>
      </c>
    </row>
    <row r="17" spans="1:2" ht="84.75" customHeight="1">
      <c r="A17" s="564" t="s">
        <v>1042</v>
      </c>
      <c r="B17" s="564"/>
    </row>
  </sheetData>
  <sheetProtection/>
  <mergeCells count="2">
    <mergeCell ref="A2:B2"/>
    <mergeCell ref="A17:B17"/>
  </mergeCells>
  <printOptions horizontalCentered="1"/>
  <pageMargins left="0.39305555555555605" right="0.39305555555555605" top="0.590277777777778" bottom="0.786805555555556" header="0.511805555555556" footer="0.511805555555556"/>
  <pageSetup horizontalDpi="600" verticalDpi="600" orientation="portrait"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O66"/>
  <sheetViews>
    <sheetView zoomScaleSheetLayoutView="100" workbookViewId="0" topLeftCell="A1">
      <selection activeCell="M13" sqref="M13"/>
    </sheetView>
  </sheetViews>
  <sheetFormatPr defaultColWidth="10.28125" defaultRowHeight="27" customHeight="1"/>
  <cols>
    <col min="1" max="1" width="13.421875" style="328" customWidth="1"/>
    <col min="2" max="2" width="28.8515625" style="705" customWidth="1"/>
    <col min="3" max="3" width="9.421875" style="711" customWidth="1"/>
    <col min="4" max="4" width="14.421875" style="233" customWidth="1"/>
    <col min="5" max="5" width="7.421875" style="233" customWidth="1"/>
    <col min="6" max="6" width="12.421875" style="233" customWidth="1"/>
    <col min="7" max="7" width="15.8515625" style="233" customWidth="1"/>
    <col min="8" max="255" width="10.28125" style="233" customWidth="1"/>
    <col min="256" max="256" width="10.28125" style="811" customWidth="1"/>
  </cols>
  <sheetData>
    <row r="1" ht="21" customHeight="1">
      <c r="A1" s="812" t="s">
        <v>1043</v>
      </c>
    </row>
    <row r="2" spans="1:7" ht="27" customHeight="1">
      <c r="A2" s="813" t="s">
        <v>1044</v>
      </c>
      <c r="B2" s="813"/>
      <c r="C2" s="813"/>
      <c r="D2" s="813"/>
      <c r="E2" s="813"/>
      <c r="F2" s="813"/>
      <c r="G2" s="813"/>
    </row>
    <row r="3" spans="1:7" ht="21" customHeight="1">
      <c r="A3" s="814"/>
      <c r="B3" s="815"/>
      <c r="C3" s="816"/>
      <c r="D3" s="817"/>
      <c r="E3" s="817"/>
      <c r="F3" s="817"/>
      <c r="G3" s="818" t="s">
        <v>586</v>
      </c>
    </row>
    <row r="4" spans="1:249" s="728" customFormat="1" ht="48.75" customHeight="1">
      <c r="A4" s="422" t="s">
        <v>1045</v>
      </c>
      <c r="B4" s="422" t="s">
        <v>1046</v>
      </c>
      <c r="C4" s="422" t="s">
        <v>1047</v>
      </c>
      <c r="D4" s="422" t="s">
        <v>1048</v>
      </c>
      <c r="E4" s="422" t="s">
        <v>991</v>
      </c>
      <c r="F4" s="422" t="s">
        <v>1049</v>
      </c>
      <c r="G4" s="422" t="s">
        <v>1050</v>
      </c>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c r="EE4" s="703"/>
      <c r="EF4" s="703"/>
      <c r="EG4" s="703"/>
      <c r="EH4" s="703"/>
      <c r="EI4" s="703"/>
      <c r="EJ4" s="703"/>
      <c r="EK4" s="703"/>
      <c r="EL4" s="703"/>
      <c r="EM4" s="703"/>
      <c r="EN4" s="703"/>
      <c r="EO4" s="703"/>
      <c r="EP4" s="703"/>
      <c r="EQ4" s="703"/>
      <c r="ER4" s="703"/>
      <c r="ES4" s="703"/>
      <c r="ET4" s="703"/>
      <c r="EU4" s="703"/>
      <c r="EV4" s="703"/>
      <c r="EW4" s="703"/>
      <c r="EX4" s="703"/>
      <c r="EY4" s="703"/>
      <c r="EZ4" s="703"/>
      <c r="FA4" s="703"/>
      <c r="FB4" s="703"/>
      <c r="FC4" s="703"/>
      <c r="FD4" s="703"/>
      <c r="FE4" s="703"/>
      <c r="FF4" s="703"/>
      <c r="FG4" s="703"/>
      <c r="FH4" s="703"/>
      <c r="FI4" s="703"/>
      <c r="FJ4" s="703"/>
      <c r="FK4" s="703"/>
      <c r="FL4" s="703"/>
      <c r="FM4" s="703"/>
      <c r="FN4" s="703"/>
      <c r="FO4" s="703"/>
      <c r="FP4" s="703"/>
      <c r="FQ4" s="703"/>
      <c r="FR4" s="703"/>
      <c r="FS4" s="703"/>
      <c r="FT4" s="703"/>
      <c r="FU4" s="703"/>
      <c r="FV4" s="703"/>
      <c r="FW4" s="703"/>
      <c r="FX4" s="703"/>
      <c r="FY4" s="703"/>
      <c r="FZ4" s="703"/>
      <c r="GA4" s="703"/>
      <c r="GB4" s="703"/>
      <c r="GC4" s="703"/>
      <c r="GD4" s="703"/>
      <c r="GE4" s="703"/>
      <c r="GF4" s="703"/>
      <c r="GG4" s="703"/>
      <c r="GH4" s="703"/>
      <c r="GI4" s="703"/>
      <c r="GJ4" s="703"/>
      <c r="GK4" s="703"/>
      <c r="GL4" s="703"/>
      <c r="GM4" s="703"/>
      <c r="GN4" s="703"/>
      <c r="GO4" s="703"/>
      <c r="GP4" s="703"/>
      <c r="GQ4" s="703"/>
      <c r="GR4" s="703"/>
      <c r="GS4" s="703"/>
      <c r="GT4" s="703"/>
      <c r="GU4" s="703"/>
      <c r="GV4" s="703"/>
      <c r="GW4" s="703"/>
      <c r="GX4" s="703"/>
      <c r="GY4" s="703"/>
      <c r="GZ4" s="703"/>
      <c r="HA4" s="703"/>
      <c r="HB4" s="703"/>
      <c r="HC4" s="703"/>
      <c r="HD4" s="703"/>
      <c r="HE4" s="703"/>
      <c r="HF4" s="703"/>
      <c r="HG4" s="703"/>
      <c r="HH4" s="703"/>
      <c r="HI4" s="703"/>
      <c r="HJ4" s="703"/>
      <c r="HK4" s="703"/>
      <c r="HL4" s="703"/>
      <c r="HM4" s="703"/>
      <c r="HN4" s="703"/>
      <c r="HO4" s="703"/>
      <c r="HP4" s="703"/>
      <c r="HQ4" s="703"/>
      <c r="HR4" s="703"/>
      <c r="HS4" s="703"/>
      <c r="HT4" s="703"/>
      <c r="HU4" s="703"/>
      <c r="HV4" s="703"/>
      <c r="HW4" s="703"/>
      <c r="HX4" s="703"/>
      <c r="HY4" s="703"/>
      <c r="HZ4" s="703"/>
      <c r="IA4" s="703"/>
      <c r="IB4" s="703"/>
      <c r="IC4" s="703"/>
      <c r="ID4" s="703"/>
      <c r="IE4" s="703"/>
      <c r="IF4" s="703"/>
      <c r="IG4" s="703"/>
      <c r="IH4" s="703"/>
      <c r="II4" s="703"/>
      <c r="IJ4" s="703"/>
      <c r="IK4" s="703"/>
      <c r="IL4" s="703"/>
      <c r="IM4" s="703"/>
      <c r="IN4" s="703"/>
      <c r="IO4" s="703"/>
    </row>
    <row r="5" spans="1:249" s="711" customFormat="1" ht="34.5" customHeight="1">
      <c r="A5" s="462" t="s">
        <v>904</v>
      </c>
      <c r="B5" s="462"/>
      <c r="C5" s="462"/>
      <c r="D5" s="462" t="s">
        <v>905</v>
      </c>
      <c r="E5" s="462" t="s">
        <v>906</v>
      </c>
      <c r="F5" s="462" t="s">
        <v>907</v>
      </c>
      <c r="G5" s="462" t="s">
        <v>1051</v>
      </c>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row>
    <row r="6" spans="1:249" s="728" customFormat="1" ht="25.5" customHeight="1">
      <c r="A6" s="819" t="s">
        <v>9</v>
      </c>
      <c r="B6" s="819"/>
      <c r="C6" s="819"/>
      <c r="D6" s="422">
        <f aca="true" t="shared" si="0" ref="D6:G6">SUM(D7:D64)/2</f>
        <v>100</v>
      </c>
      <c r="E6" s="422"/>
      <c r="F6" s="422">
        <f t="shared" si="0"/>
        <v>500</v>
      </c>
      <c r="G6" s="422">
        <f t="shared" si="0"/>
        <v>1500</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0"/>
      <c r="BQ6" s="820"/>
      <c r="BR6" s="820"/>
      <c r="BS6" s="820"/>
      <c r="BT6" s="820"/>
      <c r="BU6" s="820"/>
      <c r="BV6" s="820"/>
      <c r="BW6" s="820"/>
      <c r="BX6" s="820"/>
      <c r="BY6" s="820"/>
      <c r="BZ6" s="820"/>
      <c r="CA6" s="820"/>
      <c r="CB6" s="820"/>
      <c r="CC6" s="820"/>
      <c r="CD6" s="820"/>
      <c r="CE6" s="820"/>
      <c r="CF6" s="820"/>
      <c r="CG6" s="820"/>
      <c r="CH6" s="820"/>
      <c r="CI6" s="820"/>
      <c r="CJ6" s="820"/>
      <c r="CK6" s="820"/>
      <c r="CL6" s="820"/>
      <c r="CM6" s="820"/>
      <c r="CN6" s="820"/>
      <c r="CO6" s="820"/>
      <c r="CP6" s="820"/>
      <c r="CQ6" s="820"/>
      <c r="CR6" s="820"/>
      <c r="CS6" s="820"/>
      <c r="CT6" s="820"/>
      <c r="CU6" s="820"/>
      <c r="CV6" s="820"/>
      <c r="CW6" s="820"/>
      <c r="CX6" s="820"/>
      <c r="CY6" s="820"/>
      <c r="CZ6" s="820"/>
      <c r="DA6" s="820"/>
      <c r="DB6" s="820"/>
      <c r="DC6" s="820"/>
      <c r="DD6" s="820"/>
      <c r="DE6" s="820"/>
      <c r="DF6" s="820"/>
      <c r="DG6" s="820"/>
      <c r="DH6" s="820"/>
      <c r="DI6" s="820"/>
      <c r="DJ6" s="820"/>
      <c r="DK6" s="820"/>
      <c r="DL6" s="820"/>
      <c r="DM6" s="820"/>
      <c r="DN6" s="820"/>
      <c r="DO6" s="820"/>
      <c r="DP6" s="820"/>
      <c r="DQ6" s="820"/>
      <c r="DR6" s="820"/>
      <c r="DS6" s="820"/>
      <c r="DT6" s="820"/>
      <c r="DU6" s="820"/>
      <c r="DV6" s="820"/>
      <c r="DW6" s="820"/>
      <c r="DX6" s="820"/>
      <c r="DY6" s="820"/>
      <c r="DZ6" s="820"/>
      <c r="EA6" s="820"/>
      <c r="EB6" s="820"/>
      <c r="EC6" s="820"/>
      <c r="ED6" s="820"/>
      <c r="EE6" s="820"/>
      <c r="EF6" s="820"/>
      <c r="EG6" s="820"/>
      <c r="EH6" s="820"/>
      <c r="EI6" s="820"/>
      <c r="EJ6" s="820"/>
      <c r="EK6" s="820"/>
      <c r="EL6" s="820"/>
      <c r="EM6" s="820"/>
      <c r="EN6" s="820"/>
      <c r="EO6" s="820"/>
      <c r="EP6" s="820"/>
      <c r="EQ6" s="820"/>
      <c r="ER6" s="820"/>
      <c r="ES6" s="820"/>
      <c r="ET6" s="820"/>
      <c r="EU6" s="820"/>
      <c r="EV6" s="820"/>
      <c r="EW6" s="820"/>
      <c r="EX6" s="820"/>
      <c r="EY6" s="820"/>
      <c r="EZ6" s="820"/>
      <c r="FA6" s="820"/>
      <c r="FB6" s="820"/>
      <c r="FC6" s="820"/>
      <c r="FD6" s="820"/>
      <c r="FE6" s="820"/>
      <c r="FF6" s="820"/>
      <c r="FG6" s="820"/>
      <c r="FH6" s="820"/>
      <c r="FI6" s="820"/>
      <c r="FJ6" s="820"/>
      <c r="FK6" s="820"/>
      <c r="FL6" s="820"/>
      <c r="FM6" s="820"/>
      <c r="FN6" s="820"/>
      <c r="FO6" s="820"/>
      <c r="FP6" s="820"/>
      <c r="FQ6" s="820"/>
      <c r="FR6" s="820"/>
      <c r="FS6" s="820"/>
      <c r="FT6" s="820"/>
      <c r="FU6" s="820"/>
      <c r="FV6" s="820"/>
      <c r="FW6" s="820"/>
      <c r="FX6" s="820"/>
      <c r="FY6" s="820"/>
      <c r="FZ6" s="820"/>
      <c r="GA6" s="820"/>
      <c r="GB6" s="820"/>
      <c r="GC6" s="820"/>
      <c r="GD6" s="820"/>
      <c r="GE6" s="820"/>
      <c r="GF6" s="820"/>
      <c r="GG6" s="820"/>
      <c r="GH6" s="820"/>
      <c r="GI6" s="820"/>
      <c r="GJ6" s="820"/>
      <c r="GK6" s="820"/>
      <c r="GL6" s="820"/>
      <c r="GM6" s="820"/>
      <c r="GN6" s="820"/>
      <c r="GO6" s="820"/>
      <c r="GP6" s="820"/>
      <c r="GQ6" s="820"/>
      <c r="GR6" s="820"/>
      <c r="GS6" s="820"/>
      <c r="GT6" s="820"/>
      <c r="GU6" s="820"/>
      <c r="GV6" s="820"/>
      <c r="GW6" s="820"/>
      <c r="GX6" s="820"/>
      <c r="GY6" s="820"/>
      <c r="GZ6" s="820"/>
      <c r="HA6" s="820"/>
      <c r="HB6" s="820"/>
      <c r="HC6" s="820"/>
      <c r="HD6" s="820"/>
      <c r="HE6" s="820"/>
      <c r="HF6" s="820"/>
      <c r="HG6" s="820"/>
      <c r="HH6" s="820"/>
      <c r="HI6" s="820"/>
      <c r="HJ6" s="820"/>
      <c r="HK6" s="820"/>
      <c r="HL6" s="820"/>
      <c r="HM6" s="820"/>
      <c r="HN6" s="820"/>
      <c r="HO6" s="820"/>
      <c r="HP6" s="820"/>
      <c r="HQ6" s="820"/>
      <c r="HR6" s="820"/>
      <c r="HS6" s="820"/>
      <c r="HT6" s="820"/>
      <c r="HU6" s="820"/>
      <c r="HV6" s="820"/>
      <c r="HW6" s="820"/>
      <c r="HX6" s="820"/>
      <c r="HY6" s="820"/>
      <c r="HZ6" s="820"/>
      <c r="IA6" s="820"/>
      <c r="IB6" s="820"/>
      <c r="IC6" s="820"/>
      <c r="ID6" s="820"/>
      <c r="IE6" s="820"/>
      <c r="IF6" s="820"/>
      <c r="IG6" s="820"/>
      <c r="IH6" s="820"/>
      <c r="II6" s="820"/>
      <c r="IJ6" s="820"/>
      <c r="IK6" s="820"/>
      <c r="IL6" s="820"/>
      <c r="IM6" s="820"/>
      <c r="IN6" s="820"/>
      <c r="IO6" s="820"/>
    </row>
    <row r="7" spans="1:249" s="728" customFormat="1" ht="25.5" customHeight="1">
      <c r="A7" s="422" t="s">
        <v>598</v>
      </c>
      <c r="B7" s="433"/>
      <c r="C7" s="819"/>
      <c r="D7" s="422">
        <f aca="true" t="shared" si="1" ref="D7:D11">SUM(D8)</f>
        <v>3</v>
      </c>
      <c r="E7" s="462">
        <v>20</v>
      </c>
      <c r="F7" s="462">
        <f aca="true" t="shared" si="2" ref="F7:F64">PRODUCT(D7*5)</f>
        <v>15</v>
      </c>
      <c r="G7" s="422">
        <f aca="true" t="shared" si="3" ref="G7:G64">PRODUCT(D7:E7)-F7</f>
        <v>45</v>
      </c>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3"/>
      <c r="AZ7" s="703"/>
      <c r="BA7" s="703"/>
      <c r="BB7" s="703"/>
      <c r="BC7" s="703"/>
      <c r="BD7" s="703"/>
      <c r="BE7" s="703"/>
      <c r="BF7" s="703"/>
      <c r="BG7" s="703"/>
      <c r="BH7" s="703"/>
      <c r="BI7" s="703"/>
      <c r="BJ7" s="703"/>
      <c r="BK7" s="703"/>
      <c r="BL7" s="703"/>
      <c r="BM7" s="703"/>
      <c r="BN7" s="703"/>
      <c r="BO7" s="703"/>
      <c r="BP7" s="703"/>
      <c r="BQ7" s="703"/>
      <c r="BR7" s="703"/>
      <c r="BS7" s="703"/>
      <c r="BT7" s="703"/>
      <c r="BU7" s="703"/>
      <c r="BV7" s="703"/>
      <c r="BW7" s="703"/>
      <c r="BX7" s="703"/>
      <c r="BY7" s="703"/>
      <c r="BZ7" s="703"/>
      <c r="CA7" s="703"/>
      <c r="CB7" s="703"/>
      <c r="CC7" s="703"/>
      <c r="CD7" s="703"/>
      <c r="CE7" s="703"/>
      <c r="CF7" s="703"/>
      <c r="CG7" s="703"/>
      <c r="CH7" s="703"/>
      <c r="CI7" s="703"/>
      <c r="CJ7" s="703"/>
      <c r="CK7" s="703"/>
      <c r="CL7" s="703"/>
      <c r="CM7" s="703"/>
      <c r="CN7" s="703"/>
      <c r="CO7" s="703"/>
      <c r="CP7" s="703"/>
      <c r="CQ7" s="703"/>
      <c r="CR7" s="703"/>
      <c r="CS7" s="703"/>
      <c r="CT7" s="703"/>
      <c r="CU7" s="703"/>
      <c r="CV7" s="703"/>
      <c r="CW7" s="703"/>
      <c r="CX7" s="703"/>
      <c r="CY7" s="703"/>
      <c r="CZ7" s="703"/>
      <c r="DA7" s="703"/>
      <c r="DB7" s="703"/>
      <c r="DC7" s="703"/>
      <c r="DD7" s="703"/>
      <c r="DE7" s="703"/>
      <c r="DF7" s="703"/>
      <c r="DG7" s="703"/>
      <c r="DH7" s="703"/>
      <c r="DI7" s="703"/>
      <c r="DJ7" s="703"/>
      <c r="DK7" s="703"/>
      <c r="DL7" s="703"/>
      <c r="DM7" s="703"/>
      <c r="DN7" s="703"/>
      <c r="DO7" s="703"/>
      <c r="DP7" s="703"/>
      <c r="DQ7" s="703"/>
      <c r="DR7" s="703"/>
      <c r="DS7" s="703"/>
      <c r="DT7" s="703"/>
      <c r="DU7" s="703"/>
      <c r="DV7" s="703"/>
      <c r="DW7" s="703"/>
      <c r="DX7" s="703"/>
      <c r="DY7" s="703"/>
      <c r="DZ7" s="703"/>
      <c r="EA7" s="703"/>
      <c r="EB7" s="703"/>
      <c r="EC7" s="703"/>
      <c r="ED7" s="703"/>
      <c r="EE7" s="703"/>
      <c r="EF7" s="703"/>
      <c r="EG7" s="703"/>
      <c r="EH7" s="703"/>
      <c r="EI7" s="703"/>
      <c r="EJ7" s="703"/>
      <c r="EK7" s="703"/>
      <c r="EL7" s="703"/>
      <c r="EM7" s="703"/>
      <c r="EN7" s="703"/>
      <c r="EO7" s="703"/>
      <c r="EP7" s="703"/>
      <c r="EQ7" s="703"/>
      <c r="ER7" s="703"/>
      <c r="ES7" s="703"/>
      <c r="ET7" s="703"/>
      <c r="EU7" s="703"/>
      <c r="EV7" s="703"/>
      <c r="EW7" s="703"/>
      <c r="EX7" s="703"/>
      <c r="EY7" s="703"/>
      <c r="EZ7" s="703"/>
      <c r="FA7" s="703"/>
      <c r="FB7" s="703"/>
      <c r="FC7" s="703"/>
      <c r="FD7" s="703"/>
      <c r="FE7" s="703"/>
      <c r="FF7" s="703"/>
      <c r="FG7" s="703"/>
      <c r="FH7" s="703"/>
      <c r="FI7" s="703"/>
      <c r="FJ7" s="703"/>
      <c r="FK7" s="703"/>
      <c r="FL7" s="703"/>
      <c r="FM7" s="703"/>
      <c r="FN7" s="703"/>
      <c r="FO7" s="703"/>
      <c r="FP7" s="703"/>
      <c r="FQ7" s="703"/>
      <c r="FR7" s="703"/>
      <c r="FS7" s="703"/>
      <c r="FT7" s="703"/>
      <c r="FU7" s="703"/>
      <c r="FV7" s="703"/>
      <c r="FW7" s="703"/>
      <c r="FX7" s="703"/>
      <c r="FY7" s="703"/>
      <c r="FZ7" s="703"/>
      <c r="GA7" s="703"/>
      <c r="GB7" s="703"/>
      <c r="GC7" s="703"/>
      <c r="GD7" s="703"/>
      <c r="GE7" s="703"/>
      <c r="GF7" s="703"/>
      <c r="GG7" s="703"/>
      <c r="GH7" s="703"/>
      <c r="GI7" s="703"/>
      <c r="GJ7" s="703"/>
      <c r="GK7" s="703"/>
      <c r="GL7" s="703"/>
      <c r="GM7" s="703"/>
      <c r="GN7" s="703"/>
      <c r="GO7" s="703"/>
      <c r="GP7" s="703"/>
      <c r="GQ7" s="703"/>
      <c r="GR7" s="703"/>
      <c r="GS7" s="703"/>
      <c r="GT7" s="703"/>
      <c r="GU7" s="703"/>
      <c r="GV7" s="703"/>
      <c r="GW7" s="703"/>
      <c r="GX7" s="703"/>
      <c r="GY7" s="703"/>
      <c r="GZ7" s="703"/>
      <c r="HA7" s="703"/>
      <c r="HB7" s="703"/>
      <c r="HC7" s="703"/>
      <c r="HD7" s="703"/>
      <c r="HE7" s="703"/>
      <c r="HF7" s="703"/>
      <c r="HG7" s="703"/>
      <c r="HH7" s="703"/>
      <c r="HI7" s="703"/>
      <c r="HJ7" s="703"/>
      <c r="HK7" s="703"/>
      <c r="HL7" s="703"/>
      <c r="HM7" s="703"/>
      <c r="HN7" s="703"/>
      <c r="HO7" s="703"/>
      <c r="HP7" s="703"/>
      <c r="HQ7" s="703"/>
      <c r="HR7" s="703"/>
      <c r="HS7" s="703"/>
      <c r="HT7" s="703"/>
      <c r="HU7" s="703"/>
      <c r="HV7" s="703"/>
      <c r="HW7" s="703"/>
      <c r="HX7" s="703"/>
      <c r="HY7" s="703"/>
      <c r="HZ7" s="703"/>
      <c r="IA7" s="703"/>
      <c r="IB7" s="703"/>
      <c r="IC7" s="703"/>
      <c r="ID7" s="703"/>
      <c r="IE7" s="703"/>
      <c r="IF7" s="703"/>
      <c r="IG7" s="703"/>
      <c r="IH7" s="703"/>
      <c r="II7" s="703"/>
      <c r="IJ7" s="703"/>
      <c r="IK7" s="703"/>
      <c r="IL7" s="703"/>
      <c r="IM7" s="703"/>
      <c r="IN7" s="703"/>
      <c r="IO7" s="703"/>
    </row>
    <row r="8" spans="1:7" s="807" customFormat="1" ht="25.5" customHeight="1">
      <c r="A8" s="731" t="s">
        <v>599</v>
      </c>
      <c r="B8" s="434" t="s">
        <v>600</v>
      </c>
      <c r="C8" s="731">
        <v>250</v>
      </c>
      <c r="D8" s="462">
        <v>3</v>
      </c>
      <c r="E8" s="462">
        <v>20</v>
      </c>
      <c r="F8" s="462">
        <f t="shared" si="2"/>
        <v>15</v>
      </c>
      <c r="G8" s="422">
        <f t="shared" si="3"/>
        <v>45</v>
      </c>
    </row>
    <row r="9" spans="1:249" s="808" customFormat="1" ht="25.5" customHeight="1">
      <c r="A9" s="422" t="s">
        <v>601</v>
      </c>
      <c r="B9" s="433"/>
      <c r="C9" s="819"/>
      <c r="D9" s="422">
        <f t="shared" si="1"/>
        <v>2</v>
      </c>
      <c r="E9" s="462">
        <v>20</v>
      </c>
      <c r="F9" s="462">
        <f t="shared" si="2"/>
        <v>10</v>
      </c>
      <c r="G9" s="422">
        <f t="shared" si="3"/>
        <v>30</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c r="CS9" s="703"/>
      <c r="CT9" s="703"/>
      <c r="CU9" s="703"/>
      <c r="CV9" s="703"/>
      <c r="CW9" s="703"/>
      <c r="CX9" s="703"/>
      <c r="CY9" s="703"/>
      <c r="CZ9" s="703"/>
      <c r="DA9" s="703"/>
      <c r="DB9" s="703"/>
      <c r="DC9" s="703"/>
      <c r="DD9" s="703"/>
      <c r="DE9" s="703"/>
      <c r="DF9" s="703"/>
      <c r="DG9" s="703"/>
      <c r="DH9" s="703"/>
      <c r="DI9" s="703"/>
      <c r="DJ9" s="703"/>
      <c r="DK9" s="703"/>
      <c r="DL9" s="703"/>
      <c r="DM9" s="703"/>
      <c r="DN9" s="703"/>
      <c r="DO9" s="703"/>
      <c r="DP9" s="703"/>
      <c r="DQ9" s="703"/>
      <c r="DR9" s="703"/>
      <c r="DS9" s="703"/>
      <c r="DT9" s="703"/>
      <c r="DU9" s="703"/>
      <c r="DV9" s="703"/>
      <c r="DW9" s="703"/>
      <c r="DX9" s="703"/>
      <c r="DY9" s="703"/>
      <c r="DZ9" s="703"/>
      <c r="EA9" s="703"/>
      <c r="EB9" s="703"/>
      <c r="EC9" s="703"/>
      <c r="ED9" s="703"/>
      <c r="EE9" s="703"/>
      <c r="EF9" s="703"/>
      <c r="EG9" s="703"/>
      <c r="EH9" s="703"/>
      <c r="EI9" s="703"/>
      <c r="EJ9" s="703"/>
      <c r="EK9" s="703"/>
      <c r="EL9" s="703"/>
      <c r="EM9" s="703"/>
      <c r="EN9" s="703"/>
      <c r="EO9" s="703"/>
      <c r="EP9" s="703"/>
      <c r="EQ9" s="703"/>
      <c r="ER9" s="703"/>
      <c r="ES9" s="703"/>
      <c r="ET9" s="703"/>
      <c r="EU9" s="703"/>
      <c r="EV9" s="703"/>
      <c r="EW9" s="703"/>
      <c r="EX9" s="703"/>
      <c r="EY9" s="703"/>
      <c r="EZ9" s="703"/>
      <c r="FA9" s="703"/>
      <c r="FB9" s="703"/>
      <c r="FC9" s="703"/>
      <c r="FD9" s="703"/>
      <c r="FE9" s="703"/>
      <c r="FF9" s="703"/>
      <c r="FG9" s="703"/>
      <c r="FH9" s="703"/>
      <c r="FI9" s="703"/>
      <c r="FJ9" s="703"/>
      <c r="FK9" s="703"/>
      <c r="FL9" s="703"/>
      <c r="FM9" s="703"/>
      <c r="FN9" s="703"/>
      <c r="FO9" s="703"/>
      <c r="FP9" s="703"/>
      <c r="FQ9" s="703"/>
      <c r="FR9" s="703"/>
      <c r="FS9" s="703"/>
      <c r="FT9" s="703"/>
      <c r="FU9" s="703"/>
      <c r="FV9" s="703"/>
      <c r="FW9" s="703"/>
      <c r="FX9" s="703"/>
      <c r="FY9" s="703"/>
      <c r="FZ9" s="703"/>
      <c r="GA9" s="703"/>
      <c r="GB9" s="703"/>
      <c r="GC9" s="703"/>
      <c r="GD9" s="703"/>
      <c r="GE9" s="703"/>
      <c r="GF9" s="703"/>
      <c r="GG9" s="703"/>
      <c r="GH9" s="703"/>
      <c r="GI9" s="703"/>
      <c r="GJ9" s="703"/>
      <c r="GK9" s="703"/>
      <c r="GL9" s="703"/>
      <c r="GM9" s="703"/>
      <c r="GN9" s="703"/>
      <c r="GO9" s="703"/>
      <c r="GP9" s="703"/>
      <c r="GQ9" s="703"/>
      <c r="GR9" s="703"/>
      <c r="GS9" s="703"/>
      <c r="GT9" s="703"/>
      <c r="GU9" s="703"/>
      <c r="GV9" s="703"/>
      <c r="GW9" s="703"/>
      <c r="GX9" s="703"/>
      <c r="GY9" s="703"/>
      <c r="GZ9" s="703"/>
      <c r="HA9" s="703"/>
      <c r="HB9" s="703"/>
      <c r="HC9" s="703"/>
      <c r="HD9" s="703"/>
      <c r="HE9" s="703"/>
      <c r="HF9" s="703"/>
      <c r="HG9" s="703"/>
      <c r="HH9" s="703"/>
      <c r="HI9" s="703"/>
      <c r="HJ9" s="703"/>
      <c r="HK9" s="703"/>
      <c r="HL9" s="703"/>
      <c r="HM9" s="703"/>
      <c r="HN9" s="703"/>
      <c r="HO9" s="703"/>
      <c r="HP9" s="703"/>
      <c r="HQ9" s="703"/>
      <c r="HR9" s="703"/>
      <c r="HS9" s="703"/>
      <c r="HT9" s="703"/>
      <c r="HU9" s="703"/>
      <c r="HV9" s="703"/>
      <c r="HW9" s="703"/>
      <c r="HX9" s="703"/>
      <c r="HY9" s="703"/>
      <c r="HZ9" s="703"/>
      <c r="IA9" s="703"/>
      <c r="IB9" s="703"/>
      <c r="IC9" s="703"/>
      <c r="ID9" s="703"/>
      <c r="IE9" s="703"/>
      <c r="IF9" s="703"/>
      <c r="IG9" s="703"/>
      <c r="IH9" s="703"/>
      <c r="II9" s="703"/>
      <c r="IJ9" s="703"/>
      <c r="IK9" s="703"/>
      <c r="IL9" s="703"/>
      <c r="IM9" s="703"/>
      <c r="IN9" s="703"/>
      <c r="IO9" s="703"/>
    </row>
    <row r="10" spans="1:7" s="809" customFormat="1" ht="25.5" customHeight="1">
      <c r="A10" s="731" t="s">
        <v>602</v>
      </c>
      <c r="B10" s="434" t="s">
        <v>603</v>
      </c>
      <c r="C10" s="731">
        <v>123</v>
      </c>
      <c r="D10" s="462">
        <v>2</v>
      </c>
      <c r="E10" s="462">
        <v>20</v>
      </c>
      <c r="F10" s="462">
        <f t="shared" si="2"/>
        <v>10</v>
      </c>
      <c r="G10" s="422">
        <f t="shared" si="3"/>
        <v>30</v>
      </c>
    </row>
    <row r="11" spans="1:249" s="810" customFormat="1" ht="25.5" customHeight="1">
      <c r="A11" s="422" t="s">
        <v>604</v>
      </c>
      <c r="B11" s="433"/>
      <c r="C11" s="819"/>
      <c r="D11" s="422">
        <f t="shared" si="1"/>
        <v>2</v>
      </c>
      <c r="E11" s="462">
        <v>20</v>
      </c>
      <c r="F11" s="462">
        <f t="shared" si="2"/>
        <v>10</v>
      </c>
      <c r="G11" s="422">
        <f t="shared" si="3"/>
        <v>30</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703"/>
      <c r="BG11" s="703"/>
      <c r="BH11" s="703"/>
      <c r="BI11" s="703"/>
      <c r="BJ11" s="703"/>
      <c r="BK11" s="703"/>
      <c r="BL11" s="703"/>
      <c r="BM11" s="703"/>
      <c r="BN11" s="703"/>
      <c r="BO11" s="703"/>
      <c r="BP11" s="703"/>
      <c r="BQ11" s="703"/>
      <c r="BR11" s="703"/>
      <c r="BS11" s="703"/>
      <c r="BT11" s="703"/>
      <c r="BU11" s="703"/>
      <c r="BV11" s="703"/>
      <c r="BW11" s="703"/>
      <c r="BX11" s="703"/>
      <c r="BY11" s="703"/>
      <c r="BZ11" s="703"/>
      <c r="CA11" s="703"/>
      <c r="CB11" s="703"/>
      <c r="CC11" s="703"/>
      <c r="CD11" s="703"/>
      <c r="CE11" s="703"/>
      <c r="CF11" s="703"/>
      <c r="CG11" s="703"/>
      <c r="CH11" s="703"/>
      <c r="CI11" s="703"/>
      <c r="CJ11" s="703"/>
      <c r="CK11" s="703"/>
      <c r="CL11" s="703"/>
      <c r="CM11" s="703"/>
      <c r="CN11" s="703"/>
      <c r="CO11" s="703"/>
      <c r="CP11" s="703"/>
      <c r="CQ11" s="703"/>
      <c r="CR11" s="703"/>
      <c r="CS11" s="703"/>
      <c r="CT11" s="703"/>
      <c r="CU11" s="703"/>
      <c r="CV11" s="703"/>
      <c r="CW11" s="703"/>
      <c r="CX11" s="703"/>
      <c r="CY11" s="703"/>
      <c r="CZ11" s="703"/>
      <c r="DA11" s="703"/>
      <c r="DB11" s="703"/>
      <c r="DC11" s="703"/>
      <c r="DD11" s="703"/>
      <c r="DE11" s="703"/>
      <c r="DF11" s="703"/>
      <c r="DG11" s="703"/>
      <c r="DH11" s="703"/>
      <c r="DI11" s="703"/>
      <c r="DJ11" s="703"/>
      <c r="DK11" s="703"/>
      <c r="DL11" s="703"/>
      <c r="DM11" s="703"/>
      <c r="DN11" s="703"/>
      <c r="DO11" s="703"/>
      <c r="DP11" s="703"/>
      <c r="DQ11" s="703"/>
      <c r="DR11" s="703"/>
      <c r="DS11" s="703"/>
      <c r="DT11" s="703"/>
      <c r="DU11" s="703"/>
      <c r="DV11" s="703"/>
      <c r="DW11" s="703"/>
      <c r="DX11" s="703"/>
      <c r="DY11" s="703"/>
      <c r="DZ11" s="703"/>
      <c r="EA11" s="703"/>
      <c r="EB11" s="703"/>
      <c r="EC11" s="703"/>
      <c r="ED11" s="703"/>
      <c r="EE11" s="703"/>
      <c r="EF11" s="703"/>
      <c r="EG11" s="703"/>
      <c r="EH11" s="703"/>
      <c r="EI11" s="703"/>
      <c r="EJ11" s="703"/>
      <c r="EK11" s="703"/>
      <c r="EL11" s="703"/>
      <c r="EM11" s="703"/>
      <c r="EN11" s="703"/>
      <c r="EO11" s="703"/>
      <c r="EP11" s="703"/>
      <c r="EQ11" s="703"/>
      <c r="ER11" s="703"/>
      <c r="ES11" s="703"/>
      <c r="ET11" s="703"/>
      <c r="EU11" s="703"/>
      <c r="EV11" s="703"/>
      <c r="EW11" s="703"/>
      <c r="EX11" s="703"/>
      <c r="EY11" s="703"/>
      <c r="EZ11" s="703"/>
      <c r="FA11" s="703"/>
      <c r="FB11" s="703"/>
      <c r="FC11" s="703"/>
      <c r="FD11" s="703"/>
      <c r="FE11" s="703"/>
      <c r="FF11" s="703"/>
      <c r="FG11" s="703"/>
      <c r="FH11" s="703"/>
      <c r="FI11" s="703"/>
      <c r="FJ11" s="703"/>
      <c r="FK11" s="703"/>
      <c r="FL11" s="703"/>
      <c r="FM11" s="703"/>
      <c r="FN11" s="703"/>
      <c r="FO11" s="703"/>
      <c r="FP11" s="703"/>
      <c r="FQ11" s="703"/>
      <c r="FR11" s="703"/>
      <c r="FS11" s="703"/>
      <c r="FT11" s="703"/>
      <c r="FU11" s="703"/>
      <c r="FV11" s="703"/>
      <c r="FW11" s="703"/>
      <c r="FX11" s="703"/>
      <c r="FY11" s="703"/>
      <c r="FZ11" s="703"/>
      <c r="GA11" s="703"/>
      <c r="GB11" s="703"/>
      <c r="GC11" s="703"/>
      <c r="GD11" s="703"/>
      <c r="GE11" s="703"/>
      <c r="GF11" s="703"/>
      <c r="GG11" s="703"/>
      <c r="GH11" s="703"/>
      <c r="GI11" s="703"/>
      <c r="GJ11" s="703"/>
      <c r="GK11" s="703"/>
      <c r="GL11" s="703"/>
      <c r="GM11" s="703"/>
      <c r="GN11" s="703"/>
      <c r="GO11" s="703"/>
      <c r="GP11" s="703"/>
      <c r="GQ11" s="703"/>
      <c r="GR11" s="703"/>
      <c r="GS11" s="703"/>
      <c r="GT11" s="703"/>
      <c r="GU11" s="703"/>
      <c r="GV11" s="703"/>
      <c r="GW11" s="703"/>
      <c r="GX11" s="703"/>
      <c r="GY11" s="703"/>
      <c r="GZ11" s="703"/>
      <c r="HA11" s="703"/>
      <c r="HB11" s="703"/>
      <c r="HC11" s="703"/>
      <c r="HD11" s="703"/>
      <c r="HE11" s="703"/>
      <c r="HF11" s="703"/>
      <c r="HG11" s="703"/>
      <c r="HH11" s="703"/>
      <c r="HI11" s="703"/>
      <c r="HJ11" s="703"/>
      <c r="HK11" s="703"/>
      <c r="HL11" s="703"/>
      <c r="HM11" s="703"/>
      <c r="HN11" s="703"/>
      <c r="HO11" s="703"/>
      <c r="HP11" s="703"/>
      <c r="HQ11" s="703"/>
      <c r="HR11" s="703"/>
      <c r="HS11" s="703"/>
      <c r="HT11" s="703"/>
      <c r="HU11" s="703"/>
      <c r="HV11" s="703"/>
      <c r="HW11" s="703"/>
      <c r="HX11" s="703"/>
      <c r="HY11" s="703"/>
      <c r="HZ11" s="703"/>
      <c r="IA11" s="703"/>
      <c r="IB11" s="703"/>
      <c r="IC11" s="703"/>
      <c r="ID11" s="703"/>
      <c r="IE11" s="703"/>
      <c r="IF11" s="703"/>
      <c r="IG11" s="703"/>
      <c r="IH11" s="703"/>
      <c r="II11" s="703"/>
      <c r="IJ11" s="703"/>
      <c r="IK11" s="703"/>
      <c r="IL11" s="703"/>
      <c r="IM11" s="703"/>
      <c r="IN11" s="703"/>
      <c r="IO11" s="703"/>
    </row>
    <row r="12" spans="1:7" s="809" customFormat="1" ht="25.5" customHeight="1">
      <c r="A12" s="462" t="s">
        <v>605</v>
      </c>
      <c r="B12" s="430" t="s">
        <v>1052</v>
      </c>
      <c r="C12" s="731">
        <v>52</v>
      </c>
      <c r="D12" s="462">
        <v>2</v>
      </c>
      <c r="E12" s="462">
        <v>20</v>
      </c>
      <c r="F12" s="462">
        <f t="shared" si="2"/>
        <v>10</v>
      </c>
      <c r="G12" s="422">
        <f t="shared" si="3"/>
        <v>30</v>
      </c>
    </row>
    <row r="13" spans="1:249" s="810" customFormat="1" ht="25.5" customHeight="1">
      <c r="A13" s="422" t="s">
        <v>607</v>
      </c>
      <c r="B13" s="426"/>
      <c r="C13" s="819"/>
      <c r="D13" s="422">
        <f>SUM(D14)</f>
        <v>2</v>
      </c>
      <c r="E13" s="462">
        <v>20</v>
      </c>
      <c r="F13" s="462">
        <f t="shared" si="2"/>
        <v>10</v>
      </c>
      <c r="G13" s="422">
        <f t="shared" si="3"/>
        <v>30</v>
      </c>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F13" s="703"/>
      <c r="BG13" s="703"/>
      <c r="BH13" s="703"/>
      <c r="BI13" s="703"/>
      <c r="BJ13" s="703"/>
      <c r="BK13" s="703"/>
      <c r="BL13" s="703"/>
      <c r="BM13" s="703"/>
      <c r="BN13" s="703"/>
      <c r="BO13" s="703"/>
      <c r="BP13" s="703"/>
      <c r="BQ13" s="703"/>
      <c r="BR13" s="703"/>
      <c r="BS13" s="703"/>
      <c r="BT13" s="703"/>
      <c r="BU13" s="703"/>
      <c r="BV13" s="703"/>
      <c r="BW13" s="703"/>
      <c r="BX13" s="703"/>
      <c r="BY13" s="703"/>
      <c r="BZ13" s="703"/>
      <c r="CA13" s="703"/>
      <c r="CB13" s="703"/>
      <c r="CC13" s="703"/>
      <c r="CD13" s="703"/>
      <c r="CE13" s="703"/>
      <c r="CF13" s="703"/>
      <c r="CG13" s="703"/>
      <c r="CH13" s="703"/>
      <c r="CI13" s="703"/>
      <c r="CJ13" s="703"/>
      <c r="CK13" s="703"/>
      <c r="CL13" s="703"/>
      <c r="CM13" s="703"/>
      <c r="CN13" s="703"/>
      <c r="CO13" s="703"/>
      <c r="CP13" s="703"/>
      <c r="CQ13" s="703"/>
      <c r="CR13" s="703"/>
      <c r="CS13" s="703"/>
      <c r="CT13" s="703"/>
      <c r="CU13" s="703"/>
      <c r="CV13" s="703"/>
      <c r="CW13" s="703"/>
      <c r="CX13" s="703"/>
      <c r="CY13" s="703"/>
      <c r="CZ13" s="703"/>
      <c r="DA13" s="703"/>
      <c r="DB13" s="703"/>
      <c r="DC13" s="703"/>
      <c r="DD13" s="703"/>
      <c r="DE13" s="703"/>
      <c r="DF13" s="703"/>
      <c r="DG13" s="703"/>
      <c r="DH13" s="703"/>
      <c r="DI13" s="703"/>
      <c r="DJ13" s="703"/>
      <c r="DK13" s="703"/>
      <c r="DL13" s="703"/>
      <c r="DM13" s="703"/>
      <c r="DN13" s="703"/>
      <c r="DO13" s="703"/>
      <c r="DP13" s="703"/>
      <c r="DQ13" s="703"/>
      <c r="DR13" s="703"/>
      <c r="DS13" s="703"/>
      <c r="DT13" s="703"/>
      <c r="DU13" s="703"/>
      <c r="DV13" s="703"/>
      <c r="DW13" s="703"/>
      <c r="DX13" s="703"/>
      <c r="DY13" s="703"/>
      <c r="DZ13" s="703"/>
      <c r="EA13" s="703"/>
      <c r="EB13" s="703"/>
      <c r="EC13" s="703"/>
      <c r="ED13" s="703"/>
      <c r="EE13" s="703"/>
      <c r="EF13" s="703"/>
      <c r="EG13" s="703"/>
      <c r="EH13" s="703"/>
      <c r="EI13" s="703"/>
      <c r="EJ13" s="703"/>
      <c r="EK13" s="703"/>
      <c r="EL13" s="703"/>
      <c r="EM13" s="703"/>
      <c r="EN13" s="703"/>
      <c r="EO13" s="703"/>
      <c r="EP13" s="703"/>
      <c r="EQ13" s="703"/>
      <c r="ER13" s="703"/>
      <c r="ES13" s="703"/>
      <c r="ET13" s="703"/>
      <c r="EU13" s="703"/>
      <c r="EV13" s="703"/>
      <c r="EW13" s="703"/>
      <c r="EX13" s="703"/>
      <c r="EY13" s="703"/>
      <c r="EZ13" s="703"/>
      <c r="FA13" s="703"/>
      <c r="FB13" s="703"/>
      <c r="FC13" s="703"/>
      <c r="FD13" s="703"/>
      <c r="FE13" s="703"/>
      <c r="FF13" s="703"/>
      <c r="FG13" s="703"/>
      <c r="FH13" s="703"/>
      <c r="FI13" s="703"/>
      <c r="FJ13" s="703"/>
      <c r="FK13" s="703"/>
      <c r="FL13" s="703"/>
      <c r="FM13" s="703"/>
      <c r="FN13" s="703"/>
      <c r="FO13" s="703"/>
      <c r="FP13" s="703"/>
      <c r="FQ13" s="703"/>
      <c r="FR13" s="703"/>
      <c r="FS13" s="703"/>
      <c r="FT13" s="703"/>
      <c r="FU13" s="703"/>
      <c r="FV13" s="703"/>
      <c r="FW13" s="703"/>
      <c r="FX13" s="703"/>
      <c r="FY13" s="703"/>
      <c r="FZ13" s="703"/>
      <c r="GA13" s="703"/>
      <c r="GB13" s="703"/>
      <c r="GC13" s="703"/>
      <c r="GD13" s="703"/>
      <c r="GE13" s="703"/>
      <c r="GF13" s="703"/>
      <c r="GG13" s="703"/>
      <c r="GH13" s="703"/>
      <c r="GI13" s="703"/>
      <c r="GJ13" s="703"/>
      <c r="GK13" s="703"/>
      <c r="GL13" s="703"/>
      <c r="GM13" s="703"/>
      <c r="GN13" s="703"/>
      <c r="GO13" s="703"/>
      <c r="GP13" s="703"/>
      <c r="GQ13" s="703"/>
      <c r="GR13" s="703"/>
      <c r="GS13" s="703"/>
      <c r="GT13" s="703"/>
      <c r="GU13" s="703"/>
      <c r="GV13" s="703"/>
      <c r="GW13" s="703"/>
      <c r="GX13" s="703"/>
      <c r="GY13" s="703"/>
      <c r="GZ13" s="703"/>
      <c r="HA13" s="703"/>
      <c r="HB13" s="703"/>
      <c r="HC13" s="703"/>
      <c r="HD13" s="703"/>
      <c r="HE13" s="703"/>
      <c r="HF13" s="703"/>
      <c r="HG13" s="703"/>
      <c r="HH13" s="703"/>
      <c r="HI13" s="703"/>
      <c r="HJ13" s="703"/>
      <c r="HK13" s="703"/>
      <c r="HL13" s="703"/>
      <c r="HM13" s="703"/>
      <c r="HN13" s="703"/>
      <c r="HO13" s="703"/>
      <c r="HP13" s="703"/>
      <c r="HQ13" s="703"/>
      <c r="HR13" s="703"/>
      <c r="HS13" s="703"/>
      <c r="HT13" s="703"/>
      <c r="HU13" s="703"/>
      <c r="HV13" s="703"/>
      <c r="HW13" s="703"/>
      <c r="HX13" s="703"/>
      <c r="HY13" s="703"/>
      <c r="HZ13" s="703"/>
      <c r="IA13" s="703"/>
      <c r="IB13" s="703"/>
      <c r="IC13" s="703"/>
      <c r="ID13" s="703"/>
      <c r="IE13" s="703"/>
      <c r="IF13" s="703"/>
      <c r="IG13" s="703"/>
      <c r="IH13" s="703"/>
      <c r="II13" s="703"/>
      <c r="IJ13" s="703"/>
      <c r="IK13" s="703"/>
      <c r="IL13" s="703"/>
      <c r="IM13" s="703"/>
      <c r="IN13" s="703"/>
      <c r="IO13" s="703"/>
    </row>
    <row r="14" spans="1:7" s="809" customFormat="1" ht="25.5" customHeight="1">
      <c r="A14" s="410" t="s">
        <v>608</v>
      </c>
      <c r="B14" s="430" t="s">
        <v>1053</v>
      </c>
      <c r="C14" s="731">
        <v>143</v>
      </c>
      <c r="D14" s="462">
        <v>2</v>
      </c>
      <c r="E14" s="462">
        <v>20</v>
      </c>
      <c r="F14" s="462">
        <f t="shared" si="2"/>
        <v>10</v>
      </c>
      <c r="G14" s="422">
        <f t="shared" si="3"/>
        <v>30</v>
      </c>
    </row>
    <row r="15" spans="1:249" s="810" customFormat="1" ht="25.5" customHeight="1">
      <c r="A15" s="422" t="s">
        <v>610</v>
      </c>
      <c r="B15" s="426"/>
      <c r="C15" s="819"/>
      <c r="D15" s="422">
        <f>SUM(D16:D18)</f>
        <v>6</v>
      </c>
      <c r="E15" s="462">
        <v>20</v>
      </c>
      <c r="F15" s="462">
        <f t="shared" si="2"/>
        <v>30</v>
      </c>
      <c r="G15" s="422">
        <f t="shared" si="3"/>
        <v>90</v>
      </c>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703"/>
      <c r="CS15" s="703"/>
      <c r="CT15" s="703"/>
      <c r="CU15" s="703"/>
      <c r="CV15" s="703"/>
      <c r="CW15" s="703"/>
      <c r="CX15" s="703"/>
      <c r="CY15" s="703"/>
      <c r="CZ15" s="703"/>
      <c r="DA15" s="703"/>
      <c r="DB15" s="703"/>
      <c r="DC15" s="703"/>
      <c r="DD15" s="703"/>
      <c r="DE15" s="703"/>
      <c r="DF15" s="703"/>
      <c r="DG15" s="703"/>
      <c r="DH15" s="703"/>
      <c r="DI15" s="703"/>
      <c r="DJ15" s="703"/>
      <c r="DK15" s="703"/>
      <c r="DL15" s="703"/>
      <c r="DM15" s="703"/>
      <c r="DN15" s="703"/>
      <c r="DO15" s="703"/>
      <c r="DP15" s="703"/>
      <c r="DQ15" s="703"/>
      <c r="DR15" s="703"/>
      <c r="DS15" s="703"/>
      <c r="DT15" s="703"/>
      <c r="DU15" s="703"/>
      <c r="DV15" s="703"/>
      <c r="DW15" s="703"/>
      <c r="DX15" s="703"/>
      <c r="DY15" s="703"/>
      <c r="DZ15" s="703"/>
      <c r="EA15" s="703"/>
      <c r="EB15" s="703"/>
      <c r="EC15" s="703"/>
      <c r="ED15" s="703"/>
      <c r="EE15" s="703"/>
      <c r="EF15" s="703"/>
      <c r="EG15" s="703"/>
      <c r="EH15" s="703"/>
      <c r="EI15" s="703"/>
      <c r="EJ15" s="703"/>
      <c r="EK15" s="703"/>
      <c r="EL15" s="703"/>
      <c r="EM15" s="703"/>
      <c r="EN15" s="703"/>
      <c r="EO15" s="703"/>
      <c r="EP15" s="703"/>
      <c r="EQ15" s="703"/>
      <c r="ER15" s="703"/>
      <c r="ES15" s="703"/>
      <c r="ET15" s="703"/>
      <c r="EU15" s="703"/>
      <c r="EV15" s="703"/>
      <c r="EW15" s="703"/>
      <c r="EX15" s="703"/>
      <c r="EY15" s="703"/>
      <c r="EZ15" s="703"/>
      <c r="FA15" s="703"/>
      <c r="FB15" s="703"/>
      <c r="FC15" s="703"/>
      <c r="FD15" s="703"/>
      <c r="FE15" s="703"/>
      <c r="FF15" s="703"/>
      <c r="FG15" s="703"/>
      <c r="FH15" s="703"/>
      <c r="FI15" s="703"/>
      <c r="FJ15" s="703"/>
      <c r="FK15" s="703"/>
      <c r="FL15" s="703"/>
      <c r="FM15" s="703"/>
      <c r="FN15" s="703"/>
      <c r="FO15" s="703"/>
      <c r="FP15" s="703"/>
      <c r="FQ15" s="703"/>
      <c r="FR15" s="703"/>
      <c r="FS15" s="703"/>
      <c r="FT15" s="703"/>
      <c r="FU15" s="703"/>
      <c r="FV15" s="703"/>
      <c r="FW15" s="703"/>
      <c r="FX15" s="703"/>
      <c r="FY15" s="703"/>
      <c r="FZ15" s="703"/>
      <c r="GA15" s="703"/>
      <c r="GB15" s="703"/>
      <c r="GC15" s="703"/>
      <c r="GD15" s="703"/>
      <c r="GE15" s="703"/>
      <c r="GF15" s="703"/>
      <c r="GG15" s="703"/>
      <c r="GH15" s="703"/>
      <c r="GI15" s="703"/>
      <c r="GJ15" s="703"/>
      <c r="GK15" s="703"/>
      <c r="GL15" s="703"/>
      <c r="GM15" s="703"/>
      <c r="GN15" s="703"/>
      <c r="GO15" s="703"/>
      <c r="GP15" s="703"/>
      <c r="GQ15" s="703"/>
      <c r="GR15" s="703"/>
      <c r="GS15" s="703"/>
      <c r="GT15" s="703"/>
      <c r="GU15" s="703"/>
      <c r="GV15" s="703"/>
      <c r="GW15" s="703"/>
      <c r="GX15" s="703"/>
      <c r="GY15" s="703"/>
      <c r="GZ15" s="703"/>
      <c r="HA15" s="703"/>
      <c r="HB15" s="703"/>
      <c r="HC15" s="703"/>
      <c r="HD15" s="703"/>
      <c r="HE15" s="703"/>
      <c r="HF15" s="703"/>
      <c r="HG15" s="703"/>
      <c r="HH15" s="703"/>
      <c r="HI15" s="703"/>
      <c r="HJ15" s="703"/>
      <c r="HK15" s="703"/>
      <c r="HL15" s="703"/>
      <c r="HM15" s="703"/>
      <c r="HN15" s="703"/>
      <c r="HO15" s="703"/>
      <c r="HP15" s="703"/>
      <c r="HQ15" s="703"/>
      <c r="HR15" s="703"/>
      <c r="HS15" s="703"/>
      <c r="HT15" s="703"/>
      <c r="HU15" s="703"/>
      <c r="HV15" s="703"/>
      <c r="HW15" s="703"/>
      <c r="HX15" s="703"/>
      <c r="HY15" s="703"/>
      <c r="HZ15" s="703"/>
      <c r="IA15" s="703"/>
      <c r="IB15" s="703"/>
      <c r="IC15" s="703"/>
      <c r="ID15" s="703"/>
      <c r="IE15" s="703"/>
      <c r="IF15" s="703"/>
      <c r="IG15" s="703"/>
      <c r="IH15" s="703"/>
      <c r="II15" s="703"/>
      <c r="IJ15" s="703"/>
      <c r="IK15" s="703"/>
      <c r="IL15" s="703"/>
      <c r="IM15" s="703"/>
      <c r="IN15" s="703"/>
      <c r="IO15" s="703"/>
    </row>
    <row r="16" spans="1:7" s="809" customFormat="1" ht="25.5" customHeight="1">
      <c r="A16" s="462" t="s">
        <v>611</v>
      </c>
      <c r="B16" s="430" t="s">
        <v>612</v>
      </c>
      <c r="C16" s="731">
        <v>120</v>
      </c>
      <c r="D16" s="462">
        <v>2</v>
      </c>
      <c r="E16" s="462">
        <v>20</v>
      </c>
      <c r="F16" s="462">
        <f t="shared" si="2"/>
        <v>10</v>
      </c>
      <c r="G16" s="422">
        <f t="shared" si="3"/>
        <v>30</v>
      </c>
    </row>
    <row r="17" spans="1:7" s="809" customFormat="1" ht="25.5" customHeight="1">
      <c r="A17" s="462" t="s">
        <v>613</v>
      </c>
      <c r="B17" s="430" t="s">
        <v>614</v>
      </c>
      <c r="C17" s="821">
        <v>160</v>
      </c>
      <c r="D17" s="462">
        <v>2</v>
      </c>
      <c r="E17" s="462">
        <v>20</v>
      </c>
      <c r="F17" s="462">
        <f t="shared" si="2"/>
        <v>10</v>
      </c>
      <c r="G17" s="422">
        <f t="shared" si="3"/>
        <v>30</v>
      </c>
    </row>
    <row r="18" spans="1:7" s="809" customFormat="1" ht="25.5" customHeight="1">
      <c r="A18" s="462" t="s">
        <v>615</v>
      </c>
      <c r="B18" s="430" t="s">
        <v>1054</v>
      </c>
      <c r="C18" s="731">
        <v>100</v>
      </c>
      <c r="D18" s="462">
        <v>2</v>
      </c>
      <c r="E18" s="462">
        <v>20</v>
      </c>
      <c r="F18" s="462">
        <f t="shared" si="2"/>
        <v>10</v>
      </c>
      <c r="G18" s="422">
        <f t="shared" si="3"/>
        <v>30</v>
      </c>
    </row>
    <row r="19" spans="1:249" s="810" customFormat="1" ht="25.5" customHeight="1">
      <c r="A19" s="422" t="s">
        <v>617</v>
      </c>
      <c r="B19" s="426"/>
      <c r="C19" s="819"/>
      <c r="D19" s="422">
        <f>SUM(D20)</f>
        <v>2</v>
      </c>
      <c r="E19" s="462">
        <v>20</v>
      </c>
      <c r="F19" s="462">
        <f t="shared" si="2"/>
        <v>10</v>
      </c>
      <c r="G19" s="422">
        <f t="shared" si="3"/>
        <v>30</v>
      </c>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703"/>
      <c r="BL19" s="703"/>
      <c r="BM19" s="703"/>
      <c r="BN19" s="703"/>
      <c r="BO19" s="703"/>
      <c r="BP19" s="703"/>
      <c r="BQ19" s="703"/>
      <c r="BR19" s="703"/>
      <c r="BS19" s="703"/>
      <c r="BT19" s="703"/>
      <c r="BU19" s="703"/>
      <c r="BV19" s="703"/>
      <c r="BW19" s="703"/>
      <c r="BX19" s="703"/>
      <c r="BY19" s="703"/>
      <c r="BZ19" s="703"/>
      <c r="CA19" s="703"/>
      <c r="CB19" s="703"/>
      <c r="CC19" s="703"/>
      <c r="CD19" s="703"/>
      <c r="CE19" s="703"/>
      <c r="CF19" s="703"/>
      <c r="CG19" s="703"/>
      <c r="CH19" s="703"/>
      <c r="CI19" s="703"/>
      <c r="CJ19" s="703"/>
      <c r="CK19" s="703"/>
      <c r="CL19" s="703"/>
      <c r="CM19" s="703"/>
      <c r="CN19" s="703"/>
      <c r="CO19" s="703"/>
      <c r="CP19" s="703"/>
      <c r="CQ19" s="703"/>
      <c r="CR19" s="703"/>
      <c r="CS19" s="703"/>
      <c r="CT19" s="703"/>
      <c r="CU19" s="703"/>
      <c r="CV19" s="703"/>
      <c r="CW19" s="703"/>
      <c r="CX19" s="703"/>
      <c r="CY19" s="703"/>
      <c r="CZ19" s="703"/>
      <c r="DA19" s="703"/>
      <c r="DB19" s="703"/>
      <c r="DC19" s="703"/>
      <c r="DD19" s="703"/>
      <c r="DE19" s="703"/>
      <c r="DF19" s="703"/>
      <c r="DG19" s="703"/>
      <c r="DH19" s="703"/>
      <c r="DI19" s="703"/>
      <c r="DJ19" s="703"/>
      <c r="DK19" s="703"/>
      <c r="DL19" s="703"/>
      <c r="DM19" s="703"/>
      <c r="DN19" s="703"/>
      <c r="DO19" s="703"/>
      <c r="DP19" s="703"/>
      <c r="DQ19" s="703"/>
      <c r="DR19" s="703"/>
      <c r="DS19" s="703"/>
      <c r="DT19" s="703"/>
      <c r="DU19" s="703"/>
      <c r="DV19" s="703"/>
      <c r="DW19" s="703"/>
      <c r="DX19" s="703"/>
      <c r="DY19" s="703"/>
      <c r="DZ19" s="703"/>
      <c r="EA19" s="703"/>
      <c r="EB19" s="703"/>
      <c r="EC19" s="703"/>
      <c r="ED19" s="703"/>
      <c r="EE19" s="703"/>
      <c r="EF19" s="703"/>
      <c r="EG19" s="703"/>
      <c r="EH19" s="703"/>
      <c r="EI19" s="703"/>
      <c r="EJ19" s="703"/>
      <c r="EK19" s="703"/>
      <c r="EL19" s="703"/>
      <c r="EM19" s="703"/>
      <c r="EN19" s="703"/>
      <c r="EO19" s="703"/>
      <c r="EP19" s="703"/>
      <c r="EQ19" s="703"/>
      <c r="ER19" s="703"/>
      <c r="ES19" s="703"/>
      <c r="ET19" s="703"/>
      <c r="EU19" s="703"/>
      <c r="EV19" s="703"/>
      <c r="EW19" s="703"/>
      <c r="EX19" s="703"/>
      <c r="EY19" s="703"/>
      <c r="EZ19" s="703"/>
      <c r="FA19" s="703"/>
      <c r="FB19" s="703"/>
      <c r="FC19" s="703"/>
      <c r="FD19" s="703"/>
      <c r="FE19" s="703"/>
      <c r="FF19" s="703"/>
      <c r="FG19" s="703"/>
      <c r="FH19" s="703"/>
      <c r="FI19" s="703"/>
      <c r="FJ19" s="703"/>
      <c r="FK19" s="703"/>
      <c r="FL19" s="703"/>
      <c r="FM19" s="703"/>
      <c r="FN19" s="703"/>
      <c r="FO19" s="703"/>
      <c r="FP19" s="703"/>
      <c r="FQ19" s="703"/>
      <c r="FR19" s="703"/>
      <c r="FS19" s="703"/>
      <c r="FT19" s="703"/>
      <c r="FU19" s="703"/>
      <c r="FV19" s="703"/>
      <c r="FW19" s="703"/>
      <c r="FX19" s="703"/>
      <c r="FY19" s="703"/>
      <c r="FZ19" s="703"/>
      <c r="GA19" s="703"/>
      <c r="GB19" s="703"/>
      <c r="GC19" s="703"/>
      <c r="GD19" s="703"/>
      <c r="GE19" s="703"/>
      <c r="GF19" s="703"/>
      <c r="GG19" s="703"/>
      <c r="GH19" s="703"/>
      <c r="GI19" s="703"/>
      <c r="GJ19" s="703"/>
      <c r="GK19" s="703"/>
      <c r="GL19" s="703"/>
      <c r="GM19" s="703"/>
      <c r="GN19" s="703"/>
      <c r="GO19" s="703"/>
      <c r="GP19" s="703"/>
      <c r="GQ19" s="703"/>
      <c r="GR19" s="703"/>
      <c r="GS19" s="703"/>
      <c r="GT19" s="703"/>
      <c r="GU19" s="703"/>
      <c r="GV19" s="703"/>
      <c r="GW19" s="703"/>
      <c r="GX19" s="703"/>
      <c r="GY19" s="703"/>
      <c r="GZ19" s="703"/>
      <c r="HA19" s="703"/>
      <c r="HB19" s="703"/>
      <c r="HC19" s="703"/>
      <c r="HD19" s="703"/>
      <c r="HE19" s="703"/>
      <c r="HF19" s="703"/>
      <c r="HG19" s="703"/>
      <c r="HH19" s="703"/>
      <c r="HI19" s="703"/>
      <c r="HJ19" s="703"/>
      <c r="HK19" s="703"/>
      <c r="HL19" s="703"/>
      <c r="HM19" s="703"/>
      <c r="HN19" s="703"/>
      <c r="HO19" s="703"/>
      <c r="HP19" s="703"/>
      <c r="HQ19" s="703"/>
      <c r="HR19" s="703"/>
      <c r="HS19" s="703"/>
      <c r="HT19" s="703"/>
      <c r="HU19" s="703"/>
      <c r="HV19" s="703"/>
      <c r="HW19" s="703"/>
      <c r="HX19" s="703"/>
      <c r="HY19" s="703"/>
      <c r="HZ19" s="703"/>
      <c r="IA19" s="703"/>
      <c r="IB19" s="703"/>
      <c r="IC19" s="703"/>
      <c r="ID19" s="703"/>
      <c r="IE19" s="703"/>
      <c r="IF19" s="703"/>
      <c r="IG19" s="703"/>
      <c r="IH19" s="703"/>
      <c r="II19" s="703"/>
      <c r="IJ19" s="703"/>
      <c r="IK19" s="703"/>
      <c r="IL19" s="703"/>
      <c r="IM19" s="703"/>
      <c r="IN19" s="703"/>
      <c r="IO19" s="703"/>
    </row>
    <row r="20" spans="1:7" s="809" customFormat="1" ht="25.5" customHeight="1">
      <c r="A20" s="410" t="s">
        <v>618</v>
      </c>
      <c r="B20" s="430" t="s">
        <v>619</v>
      </c>
      <c r="C20" s="462">
        <v>60</v>
      </c>
      <c r="D20" s="462">
        <v>2</v>
      </c>
      <c r="E20" s="462">
        <v>20</v>
      </c>
      <c r="F20" s="462">
        <f t="shared" si="2"/>
        <v>10</v>
      </c>
      <c r="G20" s="422">
        <f t="shared" si="3"/>
        <v>30</v>
      </c>
    </row>
    <row r="21" spans="1:249" s="810" customFormat="1" ht="25.5" customHeight="1">
      <c r="A21" s="422" t="s">
        <v>620</v>
      </c>
      <c r="B21" s="426"/>
      <c r="C21" s="422"/>
      <c r="D21" s="422">
        <f>SUM(D22:D23)</f>
        <v>4</v>
      </c>
      <c r="E21" s="462">
        <v>20</v>
      </c>
      <c r="F21" s="462">
        <f t="shared" si="2"/>
        <v>20</v>
      </c>
      <c r="G21" s="422">
        <f t="shared" si="3"/>
        <v>60</v>
      </c>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3"/>
      <c r="BR21" s="703"/>
      <c r="BS21" s="703"/>
      <c r="BT21" s="703"/>
      <c r="BU21" s="703"/>
      <c r="BV21" s="703"/>
      <c r="BW21" s="703"/>
      <c r="BX21" s="703"/>
      <c r="BY21" s="703"/>
      <c r="BZ21" s="703"/>
      <c r="CA21" s="703"/>
      <c r="CB21" s="703"/>
      <c r="CC21" s="703"/>
      <c r="CD21" s="703"/>
      <c r="CE21" s="703"/>
      <c r="CF21" s="703"/>
      <c r="CG21" s="703"/>
      <c r="CH21" s="703"/>
      <c r="CI21" s="703"/>
      <c r="CJ21" s="703"/>
      <c r="CK21" s="703"/>
      <c r="CL21" s="703"/>
      <c r="CM21" s="703"/>
      <c r="CN21" s="703"/>
      <c r="CO21" s="703"/>
      <c r="CP21" s="703"/>
      <c r="CQ21" s="703"/>
      <c r="CR21" s="703"/>
      <c r="CS21" s="703"/>
      <c r="CT21" s="703"/>
      <c r="CU21" s="703"/>
      <c r="CV21" s="703"/>
      <c r="CW21" s="703"/>
      <c r="CX21" s="703"/>
      <c r="CY21" s="703"/>
      <c r="CZ21" s="703"/>
      <c r="DA21" s="703"/>
      <c r="DB21" s="703"/>
      <c r="DC21" s="703"/>
      <c r="DD21" s="703"/>
      <c r="DE21" s="703"/>
      <c r="DF21" s="703"/>
      <c r="DG21" s="703"/>
      <c r="DH21" s="703"/>
      <c r="DI21" s="703"/>
      <c r="DJ21" s="703"/>
      <c r="DK21" s="703"/>
      <c r="DL21" s="703"/>
      <c r="DM21" s="703"/>
      <c r="DN21" s="703"/>
      <c r="DO21" s="703"/>
      <c r="DP21" s="703"/>
      <c r="DQ21" s="703"/>
      <c r="DR21" s="703"/>
      <c r="DS21" s="703"/>
      <c r="DT21" s="703"/>
      <c r="DU21" s="703"/>
      <c r="DV21" s="703"/>
      <c r="DW21" s="703"/>
      <c r="DX21" s="703"/>
      <c r="DY21" s="703"/>
      <c r="DZ21" s="703"/>
      <c r="EA21" s="703"/>
      <c r="EB21" s="703"/>
      <c r="EC21" s="703"/>
      <c r="ED21" s="703"/>
      <c r="EE21" s="703"/>
      <c r="EF21" s="703"/>
      <c r="EG21" s="703"/>
      <c r="EH21" s="703"/>
      <c r="EI21" s="703"/>
      <c r="EJ21" s="703"/>
      <c r="EK21" s="703"/>
      <c r="EL21" s="703"/>
      <c r="EM21" s="703"/>
      <c r="EN21" s="703"/>
      <c r="EO21" s="703"/>
      <c r="EP21" s="703"/>
      <c r="EQ21" s="703"/>
      <c r="ER21" s="703"/>
      <c r="ES21" s="703"/>
      <c r="ET21" s="703"/>
      <c r="EU21" s="703"/>
      <c r="EV21" s="703"/>
      <c r="EW21" s="703"/>
      <c r="EX21" s="703"/>
      <c r="EY21" s="703"/>
      <c r="EZ21" s="703"/>
      <c r="FA21" s="703"/>
      <c r="FB21" s="703"/>
      <c r="FC21" s="703"/>
      <c r="FD21" s="703"/>
      <c r="FE21" s="703"/>
      <c r="FF21" s="703"/>
      <c r="FG21" s="703"/>
      <c r="FH21" s="703"/>
      <c r="FI21" s="703"/>
      <c r="FJ21" s="703"/>
      <c r="FK21" s="703"/>
      <c r="FL21" s="703"/>
      <c r="FM21" s="703"/>
      <c r="FN21" s="703"/>
      <c r="FO21" s="703"/>
      <c r="FP21" s="703"/>
      <c r="FQ21" s="703"/>
      <c r="FR21" s="703"/>
      <c r="FS21" s="703"/>
      <c r="FT21" s="703"/>
      <c r="FU21" s="703"/>
      <c r="FV21" s="703"/>
      <c r="FW21" s="703"/>
      <c r="FX21" s="703"/>
      <c r="FY21" s="703"/>
      <c r="FZ21" s="703"/>
      <c r="GA21" s="703"/>
      <c r="GB21" s="703"/>
      <c r="GC21" s="703"/>
      <c r="GD21" s="703"/>
      <c r="GE21" s="703"/>
      <c r="GF21" s="703"/>
      <c r="GG21" s="703"/>
      <c r="GH21" s="703"/>
      <c r="GI21" s="703"/>
      <c r="GJ21" s="703"/>
      <c r="GK21" s="703"/>
      <c r="GL21" s="703"/>
      <c r="GM21" s="703"/>
      <c r="GN21" s="703"/>
      <c r="GO21" s="703"/>
      <c r="GP21" s="703"/>
      <c r="GQ21" s="703"/>
      <c r="GR21" s="703"/>
      <c r="GS21" s="703"/>
      <c r="GT21" s="703"/>
      <c r="GU21" s="703"/>
      <c r="GV21" s="703"/>
      <c r="GW21" s="703"/>
      <c r="GX21" s="703"/>
      <c r="GY21" s="703"/>
      <c r="GZ21" s="703"/>
      <c r="HA21" s="703"/>
      <c r="HB21" s="703"/>
      <c r="HC21" s="703"/>
      <c r="HD21" s="703"/>
      <c r="HE21" s="703"/>
      <c r="HF21" s="703"/>
      <c r="HG21" s="703"/>
      <c r="HH21" s="703"/>
      <c r="HI21" s="703"/>
      <c r="HJ21" s="703"/>
      <c r="HK21" s="703"/>
      <c r="HL21" s="703"/>
      <c r="HM21" s="703"/>
      <c r="HN21" s="703"/>
      <c r="HO21" s="703"/>
      <c r="HP21" s="703"/>
      <c r="HQ21" s="703"/>
      <c r="HR21" s="703"/>
      <c r="HS21" s="703"/>
      <c r="HT21" s="703"/>
      <c r="HU21" s="703"/>
      <c r="HV21" s="703"/>
      <c r="HW21" s="703"/>
      <c r="HX21" s="703"/>
      <c r="HY21" s="703"/>
      <c r="HZ21" s="703"/>
      <c r="IA21" s="703"/>
      <c r="IB21" s="703"/>
      <c r="IC21" s="703"/>
      <c r="ID21" s="703"/>
      <c r="IE21" s="703"/>
      <c r="IF21" s="703"/>
      <c r="IG21" s="703"/>
      <c r="IH21" s="703"/>
      <c r="II21" s="703"/>
      <c r="IJ21" s="703"/>
      <c r="IK21" s="703"/>
      <c r="IL21" s="703"/>
      <c r="IM21" s="703"/>
      <c r="IN21" s="703"/>
      <c r="IO21" s="703"/>
    </row>
    <row r="22" spans="1:7" s="809" customFormat="1" ht="25.5" customHeight="1">
      <c r="A22" s="462" t="s">
        <v>623</v>
      </c>
      <c r="B22" s="430" t="s">
        <v>1055</v>
      </c>
      <c r="C22" s="462">
        <v>199</v>
      </c>
      <c r="D22" s="462">
        <v>2</v>
      </c>
      <c r="E22" s="462">
        <v>20</v>
      </c>
      <c r="F22" s="462">
        <f t="shared" si="2"/>
        <v>10</v>
      </c>
      <c r="G22" s="422">
        <f t="shared" si="3"/>
        <v>30</v>
      </c>
    </row>
    <row r="23" spans="1:7" s="809" customFormat="1" ht="25.5" customHeight="1">
      <c r="A23" s="462" t="s">
        <v>621</v>
      </c>
      <c r="B23" s="430" t="s">
        <v>622</v>
      </c>
      <c r="C23" s="462">
        <v>129</v>
      </c>
      <c r="D23" s="462">
        <v>2</v>
      </c>
      <c r="E23" s="462">
        <v>20</v>
      </c>
      <c r="F23" s="462">
        <f t="shared" si="2"/>
        <v>10</v>
      </c>
      <c r="G23" s="422">
        <f t="shared" si="3"/>
        <v>30</v>
      </c>
    </row>
    <row r="24" spans="1:249" s="810" customFormat="1" ht="25.5" customHeight="1">
      <c r="A24" s="422" t="s">
        <v>625</v>
      </c>
      <c r="B24" s="426"/>
      <c r="C24" s="422"/>
      <c r="D24" s="422">
        <f aca="true" t="shared" si="4" ref="D24:D28">SUM(D25)</f>
        <v>2</v>
      </c>
      <c r="E24" s="462">
        <v>20</v>
      </c>
      <c r="F24" s="462">
        <f t="shared" si="2"/>
        <v>10</v>
      </c>
      <c r="G24" s="422">
        <f t="shared" si="3"/>
        <v>30</v>
      </c>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703"/>
      <c r="BL24" s="703"/>
      <c r="BM24" s="703"/>
      <c r="BN24" s="703"/>
      <c r="BO24" s="703"/>
      <c r="BP24" s="703"/>
      <c r="BQ24" s="703"/>
      <c r="BR24" s="703"/>
      <c r="BS24" s="703"/>
      <c r="BT24" s="703"/>
      <c r="BU24" s="703"/>
      <c r="BV24" s="703"/>
      <c r="BW24" s="703"/>
      <c r="BX24" s="703"/>
      <c r="BY24" s="703"/>
      <c r="BZ24" s="703"/>
      <c r="CA24" s="703"/>
      <c r="CB24" s="703"/>
      <c r="CC24" s="703"/>
      <c r="CD24" s="703"/>
      <c r="CE24" s="703"/>
      <c r="CF24" s="703"/>
      <c r="CG24" s="703"/>
      <c r="CH24" s="703"/>
      <c r="CI24" s="703"/>
      <c r="CJ24" s="703"/>
      <c r="CK24" s="703"/>
      <c r="CL24" s="703"/>
      <c r="CM24" s="703"/>
      <c r="CN24" s="703"/>
      <c r="CO24" s="703"/>
      <c r="CP24" s="703"/>
      <c r="CQ24" s="703"/>
      <c r="CR24" s="703"/>
      <c r="CS24" s="703"/>
      <c r="CT24" s="703"/>
      <c r="CU24" s="703"/>
      <c r="CV24" s="703"/>
      <c r="CW24" s="703"/>
      <c r="CX24" s="703"/>
      <c r="CY24" s="703"/>
      <c r="CZ24" s="703"/>
      <c r="DA24" s="703"/>
      <c r="DB24" s="703"/>
      <c r="DC24" s="703"/>
      <c r="DD24" s="703"/>
      <c r="DE24" s="703"/>
      <c r="DF24" s="703"/>
      <c r="DG24" s="703"/>
      <c r="DH24" s="703"/>
      <c r="DI24" s="703"/>
      <c r="DJ24" s="703"/>
      <c r="DK24" s="703"/>
      <c r="DL24" s="703"/>
      <c r="DM24" s="703"/>
      <c r="DN24" s="703"/>
      <c r="DO24" s="703"/>
      <c r="DP24" s="703"/>
      <c r="DQ24" s="703"/>
      <c r="DR24" s="703"/>
      <c r="DS24" s="703"/>
      <c r="DT24" s="703"/>
      <c r="DU24" s="703"/>
      <c r="DV24" s="703"/>
      <c r="DW24" s="703"/>
      <c r="DX24" s="703"/>
      <c r="DY24" s="703"/>
      <c r="DZ24" s="703"/>
      <c r="EA24" s="703"/>
      <c r="EB24" s="703"/>
      <c r="EC24" s="703"/>
      <c r="ED24" s="703"/>
      <c r="EE24" s="703"/>
      <c r="EF24" s="703"/>
      <c r="EG24" s="703"/>
      <c r="EH24" s="703"/>
      <c r="EI24" s="703"/>
      <c r="EJ24" s="703"/>
      <c r="EK24" s="703"/>
      <c r="EL24" s="703"/>
      <c r="EM24" s="703"/>
      <c r="EN24" s="703"/>
      <c r="EO24" s="703"/>
      <c r="EP24" s="703"/>
      <c r="EQ24" s="703"/>
      <c r="ER24" s="703"/>
      <c r="ES24" s="703"/>
      <c r="ET24" s="703"/>
      <c r="EU24" s="703"/>
      <c r="EV24" s="703"/>
      <c r="EW24" s="703"/>
      <c r="EX24" s="703"/>
      <c r="EY24" s="703"/>
      <c r="EZ24" s="703"/>
      <c r="FA24" s="703"/>
      <c r="FB24" s="703"/>
      <c r="FC24" s="703"/>
      <c r="FD24" s="703"/>
      <c r="FE24" s="703"/>
      <c r="FF24" s="703"/>
      <c r="FG24" s="703"/>
      <c r="FH24" s="703"/>
      <c r="FI24" s="703"/>
      <c r="FJ24" s="703"/>
      <c r="FK24" s="703"/>
      <c r="FL24" s="703"/>
      <c r="FM24" s="703"/>
      <c r="FN24" s="703"/>
      <c r="FO24" s="703"/>
      <c r="FP24" s="703"/>
      <c r="FQ24" s="703"/>
      <c r="FR24" s="703"/>
      <c r="FS24" s="703"/>
      <c r="FT24" s="703"/>
      <c r="FU24" s="703"/>
      <c r="FV24" s="703"/>
      <c r="FW24" s="703"/>
      <c r="FX24" s="703"/>
      <c r="FY24" s="703"/>
      <c r="FZ24" s="703"/>
      <c r="GA24" s="703"/>
      <c r="GB24" s="703"/>
      <c r="GC24" s="703"/>
      <c r="GD24" s="703"/>
      <c r="GE24" s="703"/>
      <c r="GF24" s="703"/>
      <c r="GG24" s="703"/>
      <c r="GH24" s="703"/>
      <c r="GI24" s="703"/>
      <c r="GJ24" s="703"/>
      <c r="GK24" s="703"/>
      <c r="GL24" s="703"/>
      <c r="GM24" s="703"/>
      <c r="GN24" s="703"/>
      <c r="GO24" s="703"/>
      <c r="GP24" s="703"/>
      <c r="GQ24" s="703"/>
      <c r="GR24" s="703"/>
      <c r="GS24" s="703"/>
      <c r="GT24" s="703"/>
      <c r="GU24" s="703"/>
      <c r="GV24" s="703"/>
      <c r="GW24" s="703"/>
      <c r="GX24" s="703"/>
      <c r="GY24" s="703"/>
      <c r="GZ24" s="703"/>
      <c r="HA24" s="703"/>
      <c r="HB24" s="703"/>
      <c r="HC24" s="703"/>
      <c r="HD24" s="703"/>
      <c r="HE24" s="703"/>
      <c r="HF24" s="703"/>
      <c r="HG24" s="703"/>
      <c r="HH24" s="703"/>
      <c r="HI24" s="703"/>
      <c r="HJ24" s="703"/>
      <c r="HK24" s="703"/>
      <c r="HL24" s="703"/>
      <c r="HM24" s="703"/>
      <c r="HN24" s="703"/>
      <c r="HO24" s="703"/>
      <c r="HP24" s="703"/>
      <c r="HQ24" s="703"/>
      <c r="HR24" s="703"/>
      <c r="HS24" s="703"/>
      <c r="HT24" s="703"/>
      <c r="HU24" s="703"/>
      <c r="HV24" s="703"/>
      <c r="HW24" s="703"/>
      <c r="HX24" s="703"/>
      <c r="HY24" s="703"/>
      <c r="HZ24" s="703"/>
      <c r="IA24" s="703"/>
      <c r="IB24" s="703"/>
      <c r="IC24" s="703"/>
      <c r="ID24" s="703"/>
      <c r="IE24" s="703"/>
      <c r="IF24" s="703"/>
      <c r="IG24" s="703"/>
      <c r="IH24" s="703"/>
      <c r="II24" s="703"/>
      <c r="IJ24" s="703"/>
      <c r="IK24" s="703"/>
      <c r="IL24" s="703"/>
      <c r="IM24" s="703"/>
      <c r="IN24" s="703"/>
      <c r="IO24" s="703"/>
    </row>
    <row r="25" spans="1:7" s="809" customFormat="1" ht="25.5" customHeight="1">
      <c r="A25" s="462" t="s">
        <v>626</v>
      </c>
      <c r="B25" s="430" t="s">
        <v>1056</v>
      </c>
      <c r="C25" s="462">
        <v>180</v>
      </c>
      <c r="D25" s="462">
        <v>2</v>
      </c>
      <c r="E25" s="462">
        <v>20</v>
      </c>
      <c r="F25" s="462">
        <f t="shared" si="2"/>
        <v>10</v>
      </c>
      <c r="G25" s="422">
        <f t="shared" si="3"/>
        <v>30</v>
      </c>
    </row>
    <row r="26" spans="1:249" s="810" customFormat="1" ht="25.5" customHeight="1">
      <c r="A26" s="422" t="s">
        <v>628</v>
      </c>
      <c r="B26" s="426"/>
      <c r="C26" s="422"/>
      <c r="D26" s="422">
        <f t="shared" si="4"/>
        <v>2</v>
      </c>
      <c r="E26" s="462">
        <v>20</v>
      </c>
      <c r="F26" s="462">
        <f t="shared" si="2"/>
        <v>10</v>
      </c>
      <c r="G26" s="422">
        <f t="shared" si="3"/>
        <v>30</v>
      </c>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703"/>
      <c r="BF26" s="703"/>
      <c r="BG26" s="703"/>
      <c r="BH26" s="703"/>
      <c r="BI26" s="703"/>
      <c r="BJ26" s="703"/>
      <c r="BK26" s="703"/>
      <c r="BL26" s="703"/>
      <c r="BM26" s="703"/>
      <c r="BN26" s="703"/>
      <c r="BO26" s="703"/>
      <c r="BP26" s="703"/>
      <c r="BQ26" s="703"/>
      <c r="BR26" s="703"/>
      <c r="BS26" s="703"/>
      <c r="BT26" s="703"/>
      <c r="BU26" s="703"/>
      <c r="BV26" s="703"/>
      <c r="BW26" s="703"/>
      <c r="BX26" s="703"/>
      <c r="BY26" s="703"/>
      <c r="BZ26" s="703"/>
      <c r="CA26" s="703"/>
      <c r="CB26" s="703"/>
      <c r="CC26" s="703"/>
      <c r="CD26" s="703"/>
      <c r="CE26" s="703"/>
      <c r="CF26" s="703"/>
      <c r="CG26" s="703"/>
      <c r="CH26" s="703"/>
      <c r="CI26" s="703"/>
      <c r="CJ26" s="703"/>
      <c r="CK26" s="703"/>
      <c r="CL26" s="703"/>
      <c r="CM26" s="703"/>
      <c r="CN26" s="703"/>
      <c r="CO26" s="703"/>
      <c r="CP26" s="703"/>
      <c r="CQ26" s="703"/>
      <c r="CR26" s="703"/>
      <c r="CS26" s="703"/>
      <c r="CT26" s="703"/>
      <c r="CU26" s="703"/>
      <c r="CV26" s="703"/>
      <c r="CW26" s="703"/>
      <c r="CX26" s="703"/>
      <c r="CY26" s="703"/>
      <c r="CZ26" s="703"/>
      <c r="DA26" s="703"/>
      <c r="DB26" s="703"/>
      <c r="DC26" s="703"/>
      <c r="DD26" s="703"/>
      <c r="DE26" s="703"/>
      <c r="DF26" s="703"/>
      <c r="DG26" s="703"/>
      <c r="DH26" s="703"/>
      <c r="DI26" s="703"/>
      <c r="DJ26" s="703"/>
      <c r="DK26" s="703"/>
      <c r="DL26" s="703"/>
      <c r="DM26" s="703"/>
      <c r="DN26" s="703"/>
      <c r="DO26" s="703"/>
      <c r="DP26" s="703"/>
      <c r="DQ26" s="703"/>
      <c r="DR26" s="703"/>
      <c r="DS26" s="703"/>
      <c r="DT26" s="703"/>
      <c r="DU26" s="703"/>
      <c r="DV26" s="703"/>
      <c r="DW26" s="703"/>
      <c r="DX26" s="703"/>
      <c r="DY26" s="703"/>
      <c r="DZ26" s="703"/>
      <c r="EA26" s="703"/>
      <c r="EB26" s="703"/>
      <c r="EC26" s="703"/>
      <c r="ED26" s="703"/>
      <c r="EE26" s="703"/>
      <c r="EF26" s="703"/>
      <c r="EG26" s="703"/>
      <c r="EH26" s="703"/>
      <c r="EI26" s="703"/>
      <c r="EJ26" s="703"/>
      <c r="EK26" s="703"/>
      <c r="EL26" s="703"/>
      <c r="EM26" s="703"/>
      <c r="EN26" s="703"/>
      <c r="EO26" s="703"/>
      <c r="EP26" s="703"/>
      <c r="EQ26" s="703"/>
      <c r="ER26" s="703"/>
      <c r="ES26" s="703"/>
      <c r="ET26" s="703"/>
      <c r="EU26" s="703"/>
      <c r="EV26" s="703"/>
      <c r="EW26" s="703"/>
      <c r="EX26" s="703"/>
      <c r="EY26" s="703"/>
      <c r="EZ26" s="703"/>
      <c r="FA26" s="703"/>
      <c r="FB26" s="703"/>
      <c r="FC26" s="703"/>
      <c r="FD26" s="703"/>
      <c r="FE26" s="703"/>
      <c r="FF26" s="703"/>
      <c r="FG26" s="703"/>
      <c r="FH26" s="703"/>
      <c r="FI26" s="703"/>
      <c r="FJ26" s="703"/>
      <c r="FK26" s="703"/>
      <c r="FL26" s="703"/>
      <c r="FM26" s="703"/>
      <c r="FN26" s="703"/>
      <c r="FO26" s="703"/>
      <c r="FP26" s="703"/>
      <c r="FQ26" s="703"/>
      <c r="FR26" s="703"/>
      <c r="FS26" s="703"/>
      <c r="FT26" s="703"/>
      <c r="FU26" s="703"/>
      <c r="FV26" s="703"/>
      <c r="FW26" s="703"/>
      <c r="FX26" s="703"/>
      <c r="FY26" s="703"/>
      <c r="FZ26" s="703"/>
      <c r="GA26" s="703"/>
      <c r="GB26" s="703"/>
      <c r="GC26" s="703"/>
      <c r="GD26" s="703"/>
      <c r="GE26" s="703"/>
      <c r="GF26" s="703"/>
      <c r="GG26" s="703"/>
      <c r="GH26" s="703"/>
      <c r="GI26" s="703"/>
      <c r="GJ26" s="703"/>
      <c r="GK26" s="703"/>
      <c r="GL26" s="703"/>
      <c r="GM26" s="703"/>
      <c r="GN26" s="703"/>
      <c r="GO26" s="703"/>
      <c r="GP26" s="703"/>
      <c r="GQ26" s="703"/>
      <c r="GR26" s="703"/>
      <c r="GS26" s="703"/>
      <c r="GT26" s="703"/>
      <c r="GU26" s="703"/>
      <c r="GV26" s="703"/>
      <c r="GW26" s="703"/>
      <c r="GX26" s="703"/>
      <c r="GY26" s="703"/>
      <c r="GZ26" s="703"/>
      <c r="HA26" s="703"/>
      <c r="HB26" s="703"/>
      <c r="HC26" s="703"/>
      <c r="HD26" s="703"/>
      <c r="HE26" s="703"/>
      <c r="HF26" s="703"/>
      <c r="HG26" s="703"/>
      <c r="HH26" s="703"/>
      <c r="HI26" s="703"/>
      <c r="HJ26" s="703"/>
      <c r="HK26" s="703"/>
      <c r="HL26" s="703"/>
      <c r="HM26" s="703"/>
      <c r="HN26" s="703"/>
      <c r="HO26" s="703"/>
      <c r="HP26" s="703"/>
      <c r="HQ26" s="703"/>
      <c r="HR26" s="703"/>
      <c r="HS26" s="703"/>
      <c r="HT26" s="703"/>
      <c r="HU26" s="703"/>
      <c r="HV26" s="703"/>
      <c r="HW26" s="703"/>
      <c r="HX26" s="703"/>
      <c r="HY26" s="703"/>
      <c r="HZ26" s="703"/>
      <c r="IA26" s="703"/>
      <c r="IB26" s="703"/>
      <c r="IC26" s="703"/>
      <c r="ID26" s="703"/>
      <c r="IE26" s="703"/>
      <c r="IF26" s="703"/>
      <c r="IG26" s="703"/>
      <c r="IH26" s="703"/>
      <c r="II26" s="703"/>
      <c r="IJ26" s="703"/>
      <c r="IK26" s="703"/>
      <c r="IL26" s="703"/>
      <c r="IM26" s="703"/>
      <c r="IN26" s="703"/>
      <c r="IO26" s="703"/>
    </row>
    <row r="27" spans="1:7" s="809" customFormat="1" ht="25.5" customHeight="1">
      <c r="A27" s="462" t="s">
        <v>629</v>
      </c>
      <c r="B27" s="430" t="s">
        <v>1057</v>
      </c>
      <c r="C27" s="462">
        <v>19</v>
      </c>
      <c r="D27" s="462">
        <v>2</v>
      </c>
      <c r="E27" s="462">
        <v>20</v>
      </c>
      <c r="F27" s="462">
        <f t="shared" si="2"/>
        <v>10</v>
      </c>
      <c r="G27" s="422">
        <f t="shared" si="3"/>
        <v>30</v>
      </c>
    </row>
    <row r="28" spans="1:249" s="810" customFormat="1" ht="25.5" customHeight="1">
      <c r="A28" s="422" t="s">
        <v>631</v>
      </c>
      <c r="B28" s="426"/>
      <c r="C28" s="422"/>
      <c r="D28" s="422">
        <f t="shared" si="4"/>
        <v>2</v>
      </c>
      <c r="E28" s="462">
        <v>20</v>
      </c>
      <c r="F28" s="462">
        <f t="shared" si="2"/>
        <v>10</v>
      </c>
      <c r="G28" s="422">
        <f t="shared" si="3"/>
        <v>30</v>
      </c>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c r="BM28" s="703"/>
      <c r="BN28" s="703"/>
      <c r="BO28" s="703"/>
      <c r="BP28" s="703"/>
      <c r="BQ28" s="703"/>
      <c r="BR28" s="703"/>
      <c r="BS28" s="703"/>
      <c r="BT28" s="703"/>
      <c r="BU28" s="703"/>
      <c r="BV28" s="703"/>
      <c r="BW28" s="703"/>
      <c r="BX28" s="703"/>
      <c r="BY28" s="703"/>
      <c r="BZ28" s="703"/>
      <c r="CA28" s="703"/>
      <c r="CB28" s="703"/>
      <c r="CC28" s="703"/>
      <c r="CD28" s="703"/>
      <c r="CE28" s="703"/>
      <c r="CF28" s="703"/>
      <c r="CG28" s="703"/>
      <c r="CH28" s="703"/>
      <c r="CI28" s="703"/>
      <c r="CJ28" s="703"/>
      <c r="CK28" s="703"/>
      <c r="CL28" s="703"/>
      <c r="CM28" s="703"/>
      <c r="CN28" s="703"/>
      <c r="CO28" s="703"/>
      <c r="CP28" s="703"/>
      <c r="CQ28" s="703"/>
      <c r="CR28" s="703"/>
      <c r="CS28" s="703"/>
      <c r="CT28" s="703"/>
      <c r="CU28" s="703"/>
      <c r="CV28" s="703"/>
      <c r="CW28" s="703"/>
      <c r="CX28" s="703"/>
      <c r="CY28" s="703"/>
      <c r="CZ28" s="703"/>
      <c r="DA28" s="703"/>
      <c r="DB28" s="703"/>
      <c r="DC28" s="703"/>
      <c r="DD28" s="703"/>
      <c r="DE28" s="703"/>
      <c r="DF28" s="703"/>
      <c r="DG28" s="703"/>
      <c r="DH28" s="703"/>
      <c r="DI28" s="703"/>
      <c r="DJ28" s="703"/>
      <c r="DK28" s="703"/>
      <c r="DL28" s="703"/>
      <c r="DM28" s="703"/>
      <c r="DN28" s="703"/>
      <c r="DO28" s="703"/>
      <c r="DP28" s="703"/>
      <c r="DQ28" s="703"/>
      <c r="DR28" s="703"/>
      <c r="DS28" s="703"/>
      <c r="DT28" s="703"/>
      <c r="DU28" s="703"/>
      <c r="DV28" s="703"/>
      <c r="DW28" s="703"/>
      <c r="DX28" s="703"/>
      <c r="DY28" s="703"/>
      <c r="DZ28" s="703"/>
      <c r="EA28" s="703"/>
      <c r="EB28" s="703"/>
      <c r="EC28" s="703"/>
      <c r="ED28" s="703"/>
      <c r="EE28" s="703"/>
      <c r="EF28" s="703"/>
      <c r="EG28" s="703"/>
      <c r="EH28" s="703"/>
      <c r="EI28" s="703"/>
      <c r="EJ28" s="703"/>
      <c r="EK28" s="703"/>
      <c r="EL28" s="703"/>
      <c r="EM28" s="703"/>
      <c r="EN28" s="703"/>
      <c r="EO28" s="703"/>
      <c r="EP28" s="703"/>
      <c r="EQ28" s="703"/>
      <c r="ER28" s="703"/>
      <c r="ES28" s="703"/>
      <c r="ET28" s="703"/>
      <c r="EU28" s="703"/>
      <c r="EV28" s="703"/>
      <c r="EW28" s="703"/>
      <c r="EX28" s="703"/>
      <c r="EY28" s="703"/>
      <c r="EZ28" s="703"/>
      <c r="FA28" s="703"/>
      <c r="FB28" s="703"/>
      <c r="FC28" s="703"/>
      <c r="FD28" s="703"/>
      <c r="FE28" s="703"/>
      <c r="FF28" s="703"/>
      <c r="FG28" s="703"/>
      <c r="FH28" s="703"/>
      <c r="FI28" s="703"/>
      <c r="FJ28" s="703"/>
      <c r="FK28" s="703"/>
      <c r="FL28" s="703"/>
      <c r="FM28" s="703"/>
      <c r="FN28" s="703"/>
      <c r="FO28" s="703"/>
      <c r="FP28" s="703"/>
      <c r="FQ28" s="703"/>
      <c r="FR28" s="703"/>
      <c r="FS28" s="703"/>
      <c r="FT28" s="703"/>
      <c r="FU28" s="703"/>
      <c r="FV28" s="703"/>
      <c r="FW28" s="703"/>
      <c r="FX28" s="703"/>
      <c r="FY28" s="703"/>
      <c r="FZ28" s="703"/>
      <c r="GA28" s="703"/>
      <c r="GB28" s="703"/>
      <c r="GC28" s="703"/>
      <c r="GD28" s="703"/>
      <c r="GE28" s="703"/>
      <c r="GF28" s="703"/>
      <c r="GG28" s="703"/>
      <c r="GH28" s="703"/>
      <c r="GI28" s="703"/>
      <c r="GJ28" s="703"/>
      <c r="GK28" s="703"/>
      <c r="GL28" s="703"/>
      <c r="GM28" s="703"/>
      <c r="GN28" s="703"/>
      <c r="GO28" s="703"/>
      <c r="GP28" s="703"/>
      <c r="GQ28" s="703"/>
      <c r="GR28" s="703"/>
      <c r="GS28" s="703"/>
      <c r="GT28" s="703"/>
      <c r="GU28" s="703"/>
      <c r="GV28" s="703"/>
      <c r="GW28" s="703"/>
      <c r="GX28" s="703"/>
      <c r="GY28" s="703"/>
      <c r="GZ28" s="703"/>
      <c r="HA28" s="703"/>
      <c r="HB28" s="703"/>
      <c r="HC28" s="703"/>
      <c r="HD28" s="703"/>
      <c r="HE28" s="703"/>
      <c r="HF28" s="703"/>
      <c r="HG28" s="703"/>
      <c r="HH28" s="703"/>
      <c r="HI28" s="703"/>
      <c r="HJ28" s="703"/>
      <c r="HK28" s="703"/>
      <c r="HL28" s="703"/>
      <c r="HM28" s="703"/>
      <c r="HN28" s="703"/>
      <c r="HO28" s="703"/>
      <c r="HP28" s="703"/>
      <c r="HQ28" s="703"/>
      <c r="HR28" s="703"/>
      <c r="HS28" s="703"/>
      <c r="HT28" s="703"/>
      <c r="HU28" s="703"/>
      <c r="HV28" s="703"/>
      <c r="HW28" s="703"/>
      <c r="HX28" s="703"/>
      <c r="HY28" s="703"/>
      <c r="HZ28" s="703"/>
      <c r="IA28" s="703"/>
      <c r="IB28" s="703"/>
      <c r="IC28" s="703"/>
      <c r="ID28" s="703"/>
      <c r="IE28" s="703"/>
      <c r="IF28" s="703"/>
      <c r="IG28" s="703"/>
      <c r="IH28" s="703"/>
      <c r="II28" s="703"/>
      <c r="IJ28" s="703"/>
      <c r="IK28" s="703"/>
      <c r="IL28" s="703"/>
      <c r="IM28" s="703"/>
      <c r="IN28" s="703"/>
      <c r="IO28" s="703"/>
    </row>
    <row r="29" spans="1:7" s="809" customFormat="1" ht="25.5" customHeight="1">
      <c r="A29" s="462" t="s">
        <v>632</v>
      </c>
      <c r="B29" s="430" t="s">
        <v>633</v>
      </c>
      <c r="C29" s="821">
        <v>200</v>
      </c>
      <c r="D29" s="462">
        <v>2</v>
      </c>
      <c r="E29" s="462">
        <v>20</v>
      </c>
      <c r="F29" s="462">
        <f t="shared" si="2"/>
        <v>10</v>
      </c>
      <c r="G29" s="422">
        <f t="shared" si="3"/>
        <v>30</v>
      </c>
    </row>
    <row r="30" spans="1:7" s="703" customFormat="1" ht="25.5" customHeight="1">
      <c r="A30" s="822" t="s">
        <v>1058</v>
      </c>
      <c r="B30" s="823"/>
      <c r="C30" s="405"/>
      <c r="D30" s="263">
        <f>SUM(D31:D64)</f>
        <v>73</v>
      </c>
      <c r="E30" s="462">
        <v>20</v>
      </c>
      <c r="F30" s="462">
        <f t="shared" si="2"/>
        <v>365</v>
      </c>
      <c r="G30" s="422">
        <f t="shared" si="3"/>
        <v>1095</v>
      </c>
    </row>
    <row r="31" spans="1:7" s="807" customFormat="1" ht="25.5" customHeight="1">
      <c r="A31" s="731" t="s">
        <v>635</v>
      </c>
      <c r="B31" s="434" t="s">
        <v>1059</v>
      </c>
      <c r="C31" s="731">
        <v>58</v>
      </c>
      <c r="D31" s="462">
        <v>2</v>
      </c>
      <c r="E31" s="462">
        <v>20</v>
      </c>
      <c r="F31" s="462">
        <f t="shared" si="2"/>
        <v>10</v>
      </c>
      <c r="G31" s="422">
        <f t="shared" si="3"/>
        <v>30</v>
      </c>
    </row>
    <row r="32" spans="1:7" s="807" customFormat="1" ht="25.5" customHeight="1">
      <c r="A32" s="731" t="s">
        <v>637</v>
      </c>
      <c r="B32" s="434" t="s">
        <v>638</v>
      </c>
      <c r="C32" s="731">
        <v>56</v>
      </c>
      <c r="D32" s="462">
        <v>2</v>
      </c>
      <c r="E32" s="462">
        <v>20</v>
      </c>
      <c r="F32" s="462">
        <f t="shared" si="2"/>
        <v>10</v>
      </c>
      <c r="G32" s="422">
        <f t="shared" si="3"/>
        <v>30</v>
      </c>
    </row>
    <row r="33" spans="1:7" s="809" customFormat="1" ht="25.5" customHeight="1">
      <c r="A33" s="731" t="s">
        <v>641</v>
      </c>
      <c r="B33" s="434" t="s">
        <v>642</v>
      </c>
      <c r="C33" s="731">
        <v>200</v>
      </c>
      <c r="D33" s="462">
        <v>2</v>
      </c>
      <c r="E33" s="462">
        <v>20</v>
      </c>
      <c r="F33" s="462">
        <f t="shared" si="2"/>
        <v>10</v>
      </c>
      <c r="G33" s="422">
        <f t="shared" si="3"/>
        <v>30</v>
      </c>
    </row>
    <row r="34" spans="1:7" s="809" customFormat="1" ht="25.5" customHeight="1">
      <c r="A34" s="731" t="s">
        <v>639</v>
      </c>
      <c r="B34" s="434" t="s">
        <v>1060</v>
      </c>
      <c r="C34" s="731">
        <v>120</v>
      </c>
      <c r="D34" s="462">
        <v>2</v>
      </c>
      <c r="E34" s="462">
        <v>20</v>
      </c>
      <c r="F34" s="462">
        <f t="shared" si="2"/>
        <v>10</v>
      </c>
      <c r="G34" s="422">
        <f t="shared" si="3"/>
        <v>30</v>
      </c>
    </row>
    <row r="35" spans="1:7" s="809" customFormat="1" ht="25.5" customHeight="1">
      <c r="A35" s="462" t="s">
        <v>643</v>
      </c>
      <c r="B35" s="430" t="s">
        <v>1061</v>
      </c>
      <c r="C35" s="731">
        <v>45</v>
      </c>
      <c r="D35" s="462">
        <v>2</v>
      </c>
      <c r="E35" s="462">
        <v>20</v>
      </c>
      <c r="F35" s="462">
        <f t="shared" si="2"/>
        <v>10</v>
      </c>
      <c r="G35" s="422">
        <f t="shared" si="3"/>
        <v>30</v>
      </c>
    </row>
    <row r="36" spans="1:7" s="809" customFormat="1" ht="25.5" customHeight="1">
      <c r="A36" s="462" t="s">
        <v>645</v>
      </c>
      <c r="B36" s="430" t="s">
        <v>1062</v>
      </c>
      <c r="C36" s="731">
        <v>68</v>
      </c>
      <c r="D36" s="462">
        <v>2</v>
      </c>
      <c r="E36" s="462">
        <v>20</v>
      </c>
      <c r="F36" s="462">
        <f t="shared" si="2"/>
        <v>10</v>
      </c>
      <c r="G36" s="422">
        <f t="shared" si="3"/>
        <v>30</v>
      </c>
    </row>
    <row r="37" spans="1:7" s="809" customFormat="1" ht="25.5" customHeight="1">
      <c r="A37" s="462" t="s">
        <v>647</v>
      </c>
      <c r="B37" s="430" t="s">
        <v>1063</v>
      </c>
      <c r="C37" s="731">
        <v>250</v>
      </c>
      <c r="D37" s="462">
        <v>2</v>
      </c>
      <c r="E37" s="462">
        <v>20</v>
      </c>
      <c r="F37" s="462">
        <f t="shared" si="2"/>
        <v>10</v>
      </c>
      <c r="G37" s="422">
        <f t="shared" si="3"/>
        <v>30</v>
      </c>
    </row>
    <row r="38" spans="1:7" s="809" customFormat="1" ht="25.5" customHeight="1">
      <c r="A38" s="462" t="s">
        <v>647</v>
      </c>
      <c r="B38" s="430" t="s">
        <v>1064</v>
      </c>
      <c r="C38" s="731">
        <v>300</v>
      </c>
      <c r="D38" s="462">
        <v>3</v>
      </c>
      <c r="E38" s="462">
        <v>20</v>
      </c>
      <c r="F38" s="462">
        <f t="shared" si="2"/>
        <v>15</v>
      </c>
      <c r="G38" s="422">
        <f t="shared" si="3"/>
        <v>45</v>
      </c>
    </row>
    <row r="39" spans="1:7" s="809" customFormat="1" ht="25.5" customHeight="1">
      <c r="A39" s="410" t="s">
        <v>650</v>
      </c>
      <c r="B39" s="430" t="s">
        <v>1065</v>
      </c>
      <c r="C39" s="731">
        <v>126</v>
      </c>
      <c r="D39" s="462">
        <v>2</v>
      </c>
      <c r="E39" s="462">
        <v>20</v>
      </c>
      <c r="F39" s="462">
        <f t="shared" si="2"/>
        <v>10</v>
      </c>
      <c r="G39" s="422">
        <f t="shared" si="3"/>
        <v>30</v>
      </c>
    </row>
    <row r="40" spans="1:7" s="809" customFormat="1" ht="25.5" customHeight="1">
      <c r="A40" s="462" t="s">
        <v>652</v>
      </c>
      <c r="B40" s="430" t="s">
        <v>1066</v>
      </c>
      <c r="C40" s="731">
        <v>220</v>
      </c>
      <c r="D40" s="462">
        <v>2</v>
      </c>
      <c r="E40" s="462">
        <v>20</v>
      </c>
      <c r="F40" s="462">
        <f t="shared" si="2"/>
        <v>10</v>
      </c>
      <c r="G40" s="422">
        <f t="shared" si="3"/>
        <v>30</v>
      </c>
    </row>
    <row r="41" spans="1:7" s="809" customFormat="1" ht="25.5" customHeight="1">
      <c r="A41" s="462" t="s">
        <v>652</v>
      </c>
      <c r="B41" s="430" t="s">
        <v>1067</v>
      </c>
      <c r="C41" s="731">
        <v>200</v>
      </c>
      <c r="D41" s="462">
        <v>2</v>
      </c>
      <c r="E41" s="462">
        <v>20</v>
      </c>
      <c r="F41" s="462">
        <f t="shared" si="2"/>
        <v>10</v>
      </c>
      <c r="G41" s="422">
        <f t="shared" si="3"/>
        <v>30</v>
      </c>
    </row>
    <row r="42" spans="1:7" s="809" customFormat="1" ht="25.5" customHeight="1">
      <c r="A42" s="410" t="s">
        <v>655</v>
      </c>
      <c r="B42" s="430" t="s">
        <v>1068</v>
      </c>
      <c r="C42" s="731">
        <v>120</v>
      </c>
      <c r="D42" s="462">
        <v>2</v>
      </c>
      <c r="E42" s="462">
        <v>20</v>
      </c>
      <c r="F42" s="462">
        <f t="shared" si="2"/>
        <v>10</v>
      </c>
      <c r="G42" s="422">
        <f t="shared" si="3"/>
        <v>30</v>
      </c>
    </row>
    <row r="43" spans="1:7" s="809" customFormat="1" ht="25.5" customHeight="1">
      <c r="A43" s="410" t="s">
        <v>657</v>
      </c>
      <c r="B43" s="430" t="s">
        <v>658</v>
      </c>
      <c r="C43" s="462">
        <v>100</v>
      </c>
      <c r="D43" s="462">
        <v>2</v>
      </c>
      <c r="E43" s="462">
        <v>20</v>
      </c>
      <c r="F43" s="462">
        <f t="shared" si="2"/>
        <v>10</v>
      </c>
      <c r="G43" s="422">
        <f t="shared" si="3"/>
        <v>30</v>
      </c>
    </row>
    <row r="44" spans="1:7" s="809" customFormat="1" ht="25.5" customHeight="1">
      <c r="A44" s="462" t="s">
        <v>659</v>
      </c>
      <c r="B44" s="430" t="s">
        <v>1069</v>
      </c>
      <c r="C44" s="462">
        <v>55</v>
      </c>
      <c r="D44" s="462">
        <v>2</v>
      </c>
      <c r="E44" s="462">
        <v>20</v>
      </c>
      <c r="F44" s="462">
        <f t="shared" si="2"/>
        <v>10</v>
      </c>
      <c r="G44" s="422">
        <f t="shared" si="3"/>
        <v>30</v>
      </c>
    </row>
    <row r="45" spans="1:7" s="809" customFormat="1" ht="25.5" customHeight="1">
      <c r="A45" s="462" t="s">
        <v>659</v>
      </c>
      <c r="B45" s="430" t="s">
        <v>1070</v>
      </c>
      <c r="C45" s="462">
        <v>128</v>
      </c>
      <c r="D45" s="462">
        <v>2</v>
      </c>
      <c r="E45" s="462">
        <v>20</v>
      </c>
      <c r="F45" s="462">
        <f t="shared" si="2"/>
        <v>10</v>
      </c>
      <c r="G45" s="422">
        <f t="shared" si="3"/>
        <v>30</v>
      </c>
    </row>
    <row r="46" spans="1:7" s="809" customFormat="1" ht="25.5" customHeight="1">
      <c r="A46" s="462" t="s">
        <v>708</v>
      </c>
      <c r="B46" s="430" t="s">
        <v>1071</v>
      </c>
      <c r="C46" s="462">
        <v>150</v>
      </c>
      <c r="D46" s="462">
        <v>2</v>
      </c>
      <c r="E46" s="462">
        <v>20</v>
      </c>
      <c r="F46" s="462">
        <f t="shared" si="2"/>
        <v>10</v>
      </c>
      <c r="G46" s="422">
        <f t="shared" si="3"/>
        <v>30</v>
      </c>
    </row>
    <row r="47" spans="1:7" s="809" customFormat="1" ht="25.5" customHeight="1">
      <c r="A47" s="462" t="s">
        <v>708</v>
      </c>
      <c r="B47" s="430" t="s">
        <v>1072</v>
      </c>
      <c r="C47" s="462">
        <v>84</v>
      </c>
      <c r="D47" s="462">
        <v>2</v>
      </c>
      <c r="E47" s="462">
        <v>20</v>
      </c>
      <c r="F47" s="462">
        <f t="shared" si="2"/>
        <v>10</v>
      </c>
      <c r="G47" s="422">
        <f t="shared" si="3"/>
        <v>30</v>
      </c>
    </row>
    <row r="48" spans="1:7" s="809" customFormat="1" ht="25.5" customHeight="1">
      <c r="A48" s="462" t="s">
        <v>665</v>
      </c>
      <c r="B48" s="430" t="s">
        <v>1073</v>
      </c>
      <c r="C48" s="462">
        <v>50</v>
      </c>
      <c r="D48" s="462">
        <v>2</v>
      </c>
      <c r="E48" s="462">
        <v>20</v>
      </c>
      <c r="F48" s="462">
        <f t="shared" si="2"/>
        <v>10</v>
      </c>
      <c r="G48" s="422">
        <f t="shared" si="3"/>
        <v>30</v>
      </c>
    </row>
    <row r="49" spans="1:7" s="809" customFormat="1" ht="25.5" customHeight="1">
      <c r="A49" s="462" t="s">
        <v>667</v>
      </c>
      <c r="B49" s="430" t="s">
        <v>1074</v>
      </c>
      <c r="C49" s="462">
        <v>400</v>
      </c>
      <c r="D49" s="462">
        <v>3</v>
      </c>
      <c r="E49" s="462">
        <v>20</v>
      </c>
      <c r="F49" s="462">
        <f t="shared" si="2"/>
        <v>15</v>
      </c>
      <c r="G49" s="422">
        <f t="shared" si="3"/>
        <v>45</v>
      </c>
    </row>
    <row r="50" spans="1:7" s="809" customFormat="1" ht="25.5" customHeight="1">
      <c r="A50" s="462" t="s">
        <v>667</v>
      </c>
      <c r="B50" s="430" t="s">
        <v>669</v>
      </c>
      <c r="C50" s="462">
        <v>380</v>
      </c>
      <c r="D50" s="462">
        <v>2</v>
      </c>
      <c r="E50" s="462">
        <v>20</v>
      </c>
      <c r="F50" s="462">
        <f t="shared" si="2"/>
        <v>10</v>
      </c>
      <c r="G50" s="422">
        <f t="shared" si="3"/>
        <v>30</v>
      </c>
    </row>
    <row r="51" spans="1:7" s="809" customFormat="1" ht="25.5" customHeight="1">
      <c r="A51" s="462" t="s">
        <v>670</v>
      </c>
      <c r="B51" s="430" t="s">
        <v>1075</v>
      </c>
      <c r="C51" s="462">
        <v>265</v>
      </c>
      <c r="D51" s="462">
        <v>3</v>
      </c>
      <c r="E51" s="462">
        <v>20</v>
      </c>
      <c r="F51" s="462">
        <f t="shared" si="2"/>
        <v>15</v>
      </c>
      <c r="G51" s="422">
        <f t="shared" si="3"/>
        <v>45</v>
      </c>
    </row>
    <row r="52" spans="1:7" s="809" customFormat="1" ht="25.5" customHeight="1">
      <c r="A52" s="462" t="s">
        <v>670</v>
      </c>
      <c r="B52" s="430" t="s">
        <v>672</v>
      </c>
      <c r="C52" s="462">
        <v>160</v>
      </c>
      <c r="D52" s="462">
        <v>2</v>
      </c>
      <c r="E52" s="462">
        <v>20</v>
      </c>
      <c r="F52" s="462">
        <f t="shared" si="2"/>
        <v>10</v>
      </c>
      <c r="G52" s="422">
        <f t="shared" si="3"/>
        <v>30</v>
      </c>
    </row>
    <row r="53" spans="1:7" s="809" customFormat="1" ht="25.5" customHeight="1">
      <c r="A53" s="462" t="s">
        <v>673</v>
      </c>
      <c r="B53" s="430" t="s">
        <v>1076</v>
      </c>
      <c r="C53" s="462">
        <v>41</v>
      </c>
      <c r="D53" s="462">
        <v>2</v>
      </c>
      <c r="E53" s="462">
        <v>20</v>
      </c>
      <c r="F53" s="462">
        <f t="shared" si="2"/>
        <v>10</v>
      </c>
      <c r="G53" s="422">
        <f t="shared" si="3"/>
        <v>30</v>
      </c>
    </row>
    <row r="54" spans="1:7" s="809" customFormat="1" ht="25.5" customHeight="1">
      <c r="A54" s="462" t="s">
        <v>675</v>
      </c>
      <c r="B54" s="430" t="s">
        <v>676</v>
      </c>
      <c r="C54" s="462">
        <v>200</v>
      </c>
      <c r="D54" s="462">
        <v>2</v>
      </c>
      <c r="E54" s="462">
        <v>20</v>
      </c>
      <c r="F54" s="462">
        <f t="shared" si="2"/>
        <v>10</v>
      </c>
      <c r="G54" s="422">
        <f t="shared" si="3"/>
        <v>30</v>
      </c>
    </row>
    <row r="55" spans="1:7" s="809" customFormat="1" ht="25.5" customHeight="1">
      <c r="A55" s="462" t="s">
        <v>677</v>
      </c>
      <c r="B55" s="430" t="s">
        <v>1077</v>
      </c>
      <c r="C55" s="462">
        <v>86</v>
      </c>
      <c r="D55" s="462">
        <v>2</v>
      </c>
      <c r="E55" s="462">
        <v>20</v>
      </c>
      <c r="F55" s="462">
        <f t="shared" si="2"/>
        <v>10</v>
      </c>
      <c r="G55" s="422">
        <f t="shared" si="3"/>
        <v>30</v>
      </c>
    </row>
    <row r="56" spans="1:7" s="809" customFormat="1" ht="25.5" customHeight="1">
      <c r="A56" s="462" t="s">
        <v>679</v>
      </c>
      <c r="B56" s="430" t="s">
        <v>680</v>
      </c>
      <c r="C56" s="731">
        <v>230</v>
      </c>
      <c r="D56" s="462">
        <v>3</v>
      </c>
      <c r="E56" s="462">
        <v>20</v>
      </c>
      <c r="F56" s="462">
        <f t="shared" si="2"/>
        <v>15</v>
      </c>
      <c r="G56" s="422">
        <f t="shared" si="3"/>
        <v>45</v>
      </c>
    </row>
    <row r="57" spans="1:7" s="809" customFormat="1" ht="25.5" customHeight="1">
      <c r="A57" s="462" t="s">
        <v>681</v>
      </c>
      <c r="B57" s="434" t="s">
        <v>1078</v>
      </c>
      <c r="C57" s="462">
        <v>109</v>
      </c>
      <c r="D57" s="462">
        <v>2</v>
      </c>
      <c r="E57" s="462">
        <v>20</v>
      </c>
      <c r="F57" s="462">
        <f t="shared" si="2"/>
        <v>10</v>
      </c>
      <c r="G57" s="422">
        <f t="shared" si="3"/>
        <v>30</v>
      </c>
    </row>
    <row r="58" spans="1:7" s="809" customFormat="1" ht="25.5" customHeight="1">
      <c r="A58" s="410" t="s">
        <v>683</v>
      </c>
      <c r="B58" s="430" t="s">
        <v>1079</v>
      </c>
      <c r="C58" s="462">
        <v>99</v>
      </c>
      <c r="D58" s="462">
        <v>2</v>
      </c>
      <c r="E58" s="462">
        <v>20</v>
      </c>
      <c r="F58" s="462">
        <f t="shared" si="2"/>
        <v>10</v>
      </c>
      <c r="G58" s="422">
        <f t="shared" si="3"/>
        <v>30</v>
      </c>
    </row>
    <row r="59" spans="1:7" s="809" customFormat="1" ht="25.5" customHeight="1">
      <c r="A59" s="410" t="s">
        <v>683</v>
      </c>
      <c r="B59" s="430" t="s">
        <v>1080</v>
      </c>
      <c r="C59" s="462">
        <v>99</v>
      </c>
      <c r="D59" s="462">
        <v>2</v>
      </c>
      <c r="E59" s="462">
        <v>20</v>
      </c>
      <c r="F59" s="462">
        <f t="shared" si="2"/>
        <v>10</v>
      </c>
      <c r="G59" s="422">
        <f t="shared" si="3"/>
        <v>30</v>
      </c>
    </row>
    <row r="60" spans="1:7" s="809" customFormat="1" ht="25.5" customHeight="1">
      <c r="A60" s="410" t="s">
        <v>686</v>
      </c>
      <c r="B60" s="430" t="s">
        <v>1081</v>
      </c>
      <c r="C60" s="462">
        <v>230</v>
      </c>
      <c r="D60" s="462">
        <v>3</v>
      </c>
      <c r="E60" s="462">
        <v>20</v>
      </c>
      <c r="F60" s="462">
        <f t="shared" si="2"/>
        <v>15</v>
      </c>
      <c r="G60" s="422">
        <f t="shared" si="3"/>
        <v>45</v>
      </c>
    </row>
    <row r="61" spans="1:7" s="809" customFormat="1" ht="25.5" customHeight="1">
      <c r="A61" s="410" t="s">
        <v>688</v>
      </c>
      <c r="B61" s="434" t="s">
        <v>1082</v>
      </c>
      <c r="C61" s="462">
        <v>100</v>
      </c>
      <c r="D61" s="462">
        <v>2</v>
      </c>
      <c r="E61" s="462">
        <v>20</v>
      </c>
      <c r="F61" s="462">
        <f t="shared" si="2"/>
        <v>10</v>
      </c>
      <c r="G61" s="422">
        <f t="shared" si="3"/>
        <v>30</v>
      </c>
    </row>
    <row r="62" spans="1:7" s="809" customFormat="1" ht="25.5" customHeight="1">
      <c r="A62" s="410" t="s">
        <v>688</v>
      </c>
      <c r="B62" s="430" t="s">
        <v>1083</v>
      </c>
      <c r="C62" s="462">
        <v>30</v>
      </c>
      <c r="D62" s="462">
        <v>2</v>
      </c>
      <c r="E62" s="462">
        <v>20</v>
      </c>
      <c r="F62" s="462">
        <f t="shared" si="2"/>
        <v>10</v>
      </c>
      <c r="G62" s="422">
        <f t="shared" si="3"/>
        <v>30</v>
      </c>
    </row>
    <row r="63" spans="1:7" s="809" customFormat="1" ht="25.5" customHeight="1">
      <c r="A63" s="462" t="s">
        <v>691</v>
      </c>
      <c r="B63" s="430" t="s">
        <v>692</v>
      </c>
      <c r="C63" s="821">
        <v>70</v>
      </c>
      <c r="D63" s="462">
        <v>2</v>
      </c>
      <c r="E63" s="462">
        <v>20</v>
      </c>
      <c r="F63" s="462">
        <f t="shared" si="2"/>
        <v>10</v>
      </c>
      <c r="G63" s="422">
        <f t="shared" si="3"/>
        <v>30</v>
      </c>
    </row>
    <row r="64" spans="1:7" s="809" customFormat="1" ht="25.5" customHeight="1">
      <c r="A64" s="462" t="s">
        <v>693</v>
      </c>
      <c r="B64" s="430" t="s">
        <v>694</v>
      </c>
      <c r="C64" s="821">
        <v>60</v>
      </c>
      <c r="D64" s="462">
        <v>2</v>
      </c>
      <c r="E64" s="462">
        <v>20</v>
      </c>
      <c r="F64" s="462">
        <f t="shared" si="2"/>
        <v>10</v>
      </c>
      <c r="G64" s="422">
        <f t="shared" si="3"/>
        <v>30</v>
      </c>
    </row>
    <row r="65" spans="1:7" ht="55.5" customHeight="1">
      <c r="A65" s="824" t="s">
        <v>1084</v>
      </c>
      <c r="B65" s="824"/>
      <c r="C65" s="707"/>
      <c r="D65" s="824"/>
      <c r="E65" s="824"/>
      <c r="F65" s="824"/>
      <c r="G65" s="824"/>
    </row>
    <row r="66" ht="36" customHeight="1">
      <c r="A66" s="328" t="s">
        <v>1085</v>
      </c>
    </row>
  </sheetData>
  <sheetProtection/>
  <mergeCells count="3">
    <mergeCell ref="A2:G2"/>
    <mergeCell ref="A30:B30"/>
    <mergeCell ref="A65:G65"/>
  </mergeCells>
  <printOptions horizontalCentered="1"/>
  <pageMargins left="0.38888888888888895" right="0.38888888888888895" top="0.590277777777778" bottom="0.786805555555556" header="0.507638888888889" footer="0.238888888888889"/>
  <pageSetup horizontalDpi="600" verticalDpi="600" orientation="portrait"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108"/>
  <sheetViews>
    <sheetView zoomScaleSheetLayoutView="100" workbookViewId="0" topLeftCell="A1">
      <selection activeCell="K13" sqref="K13"/>
    </sheetView>
  </sheetViews>
  <sheetFormatPr defaultColWidth="10.28125" defaultRowHeight="12.75"/>
  <cols>
    <col min="1" max="1" width="22.140625" style="789" customWidth="1"/>
    <col min="2" max="2" width="14.8515625" style="789" customWidth="1"/>
    <col min="3" max="4" width="15.28125" style="789" customWidth="1"/>
    <col min="5" max="5" width="12.00390625" style="789" customWidth="1"/>
    <col min="6" max="6" width="14.140625" style="789" customWidth="1"/>
    <col min="7" max="7" width="19.00390625" style="493" customWidth="1"/>
    <col min="8" max="16384" width="10.28125" style="493" customWidth="1"/>
  </cols>
  <sheetData>
    <row r="1" spans="1:5" ht="21.75" customHeight="1">
      <c r="A1" s="791" t="s">
        <v>1086</v>
      </c>
      <c r="B1" s="792"/>
      <c r="C1" s="792"/>
      <c r="D1" s="792"/>
      <c r="E1" s="792"/>
    </row>
    <row r="2" spans="1:7" ht="35.25" customHeight="1">
      <c r="A2" s="793" t="s">
        <v>1087</v>
      </c>
      <c r="B2" s="793"/>
      <c r="C2" s="793"/>
      <c r="D2" s="793"/>
      <c r="E2" s="793"/>
      <c r="F2" s="793"/>
      <c r="G2" s="793"/>
    </row>
    <row r="3" spans="1:7" s="493" customFormat="1" ht="27" customHeight="1">
      <c r="A3" s="794"/>
      <c r="B3" s="794"/>
      <c r="C3" s="794"/>
      <c r="D3" s="794"/>
      <c r="E3" s="794"/>
      <c r="F3" s="794"/>
      <c r="G3" s="795" t="s">
        <v>890</v>
      </c>
    </row>
    <row r="4" spans="1:7" s="788" customFormat="1" ht="46.5" customHeight="1">
      <c r="A4" s="796" t="s">
        <v>3</v>
      </c>
      <c r="B4" s="796" t="s">
        <v>1088</v>
      </c>
      <c r="C4" s="796" t="s">
        <v>1089</v>
      </c>
      <c r="D4" s="796" t="s">
        <v>1090</v>
      </c>
      <c r="E4" s="797" t="s">
        <v>991</v>
      </c>
      <c r="F4" s="796" t="s">
        <v>1091</v>
      </c>
      <c r="G4" s="796" t="s">
        <v>1050</v>
      </c>
    </row>
    <row r="5" spans="1:7" s="789" customFormat="1" ht="33" customHeight="1">
      <c r="A5" s="798" t="s">
        <v>904</v>
      </c>
      <c r="B5" s="798" t="s">
        <v>905</v>
      </c>
      <c r="C5" s="798" t="s">
        <v>906</v>
      </c>
      <c r="D5" s="799" t="s">
        <v>907</v>
      </c>
      <c r="E5" s="799" t="s">
        <v>971</v>
      </c>
      <c r="F5" s="799" t="s">
        <v>909</v>
      </c>
      <c r="G5" s="798" t="s">
        <v>1092</v>
      </c>
    </row>
    <row r="6" spans="1:7" s="790" customFormat="1" ht="24" customHeight="1">
      <c r="A6" s="800" t="s">
        <v>9</v>
      </c>
      <c r="B6" s="800">
        <f aca="true" t="shared" si="0" ref="B6:G6">SUM(B7:B107)/2</f>
        <v>1127</v>
      </c>
      <c r="C6" s="800">
        <f t="shared" si="0"/>
        <v>850</v>
      </c>
      <c r="D6" s="800">
        <f t="shared" si="0"/>
        <v>150</v>
      </c>
      <c r="E6" s="801"/>
      <c r="F6" s="801">
        <f t="shared" si="0"/>
        <v>340</v>
      </c>
      <c r="G6" s="801">
        <f t="shared" si="0"/>
        <v>660</v>
      </c>
    </row>
    <row r="7" spans="1:7" s="790" customFormat="1" ht="24" customHeight="1">
      <c r="A7" s="796" t="s">
        <v>948</v>
      </c>
      <c r="B7" s="802">
        <f aca="true" t="shared" si="1" ref="B7:G7">SUM(B8:B11)</f>
        <v>29</v>
      </c>
      <c r="C7" s="802">
        <f t="shared" si="1"/>
        <v>40</v>
      </c>
      <c r="D7" s="802">
        <f t="shared" si="1"/>
        <v>8</v>
      </c>
      <c r="E7" s="365"/>
      <c r="F7" s="802">
        <f t="shared" si="1"/>
        <v>16</v>
      </c>
      <c r="G7" s="802">
        <f t="shared" si="1"/>
        <v>32</v>
      </c>
    </row>
    <row r="8" spans="1:7" ht="24" customHeight="1">
      <c r="A8" s="803" t="s">
        <v>1093</v>
      </c>
      <c r="B8" s="804">
        <v>2</v>
      </c>
      <c r="C8" s="805">
        <v>10</v>
      </c>
      <c r="D8" s="805">
        <v>2</v>
      </c>
      <c r="E8" s="805">
        <v>1</v>
      </c>
      <c r="F8" s="805">
        <v>4</v>
      </c>
      <c r="G8" s="366">
        <f aca="true" t="shared" si="2" ref="G8:G11">SUM(C8:D8)-F8</f>
        <v>8</v>
      </c>
    </row>
    <row r="9" spans="1:7" ht="24" customHeight="1">
      <c r="A9" s="803" t="s">
        <v>1094</v>
      </c>
      <c r="B9" s="804">
        <v>8</v>
      </c>
      <c r="C9" s="805">
        <v>10</v>
      </c>
      <c r="D9" s="805">
        <v>2</v>
      </c>
      <c r="E9" s="805">
        <v>1</v>
      </c>
      <c r="F9" s="805">
        <v>4</v>
      </c>
      <c r="G9" s="366">
        <f t="shared" si="2"/>
        <v>8</v>
      </c>
    </row>
    <row r="10" spans="1:7" ht="24" customHeight="1">
      <c r="A10" s="803" t="s">
        <v>1095</v>
      </c>
      <c r="B10" s="804">
        <v>9</v>
      </c>
      <c r="C10" s="805">
        <v>10</v>
      </c>
      <c r="D10" s="805">
        <v>2</v>
      </c>
      <c r="E10" s="805">
        <v>1</v>
      </c>
      <c r="F10" s="805">
        <v>4</v>
      </c>
      <c r="G10" s="366">
        <f t="shared" si="2"/>
        <v>8</v>
      </c>
    </row>
    <row r="11" spans="1:7" ht="24" customHeight="1">
      <c r="A11" s="803" t="s">
        <v>1096</v>
      </c>
      <c r="B11" s="804">
        <v>10</v>
      </c>
      <c r="C11" s="805">
        <v>10</v>
      </c>
      <c r="D11" s="805">
        <v>2</v>
      </c>
      <c r="E11" s="805">
        <v>1</v>
      </c>
      <c r="F11" s="805">
        <v>4</v>
      </c>
      <c r="G11" s="366">
        <f t="shared" si="2"/>
        <v>8</v>
      </c>
    </row>
    <row r="12" spans="1:7" ht="24" customHeight="1">
      <c r="A12" s="796" t="s">
        <v>598</v>
      </c>
      <c r="B12" s="802">
        <f aca="true" t="shared" si="3" ref="B12:G12">SUM(B13:B18)</f>
        <v>54</v>
      </c>
      <c r="C12" s="802">
        <f t="shared" si="3"/>
        <v>60</v>
      </c>
      <c r="D12" s="802">
        <f t="shared" si="3"/>
        <v>6</v>
      </c>
      <c r="E12" s="802"/>
      <c r="F12" s="802">
        <f t="shared" si="3"/>
        <v>24</v>
      </c>
      <c r="G12" s="802">
        <f t="shared" si="3"/>
        <v>42</v>
      </c>
    </row>
    <row r="13" spans="1:7" ht="24" customHeight="1">
      <c r="A13" s="803" t="s">
        <v>1097</v>
      </c>
      <c r="B13" s="804">
        <v>7</v>
      </c>
      <c r="C13" s="805">
        <v>10</v>
      </c>
      <c r="D13" s="805">
        <v>1</v>
      </c>
      <c r="E13" s="805">
        <v>1</v>
      </c>
      <c r="F13" s="805">
        <v>4</v>
      </c>
      <c r="G13" s="366">
        <f aca="true" t="shared" si="4" ref="G13:G18">SUM(C13:D13)-F13</f>
        <v>7</v>
      </c>
    </row>
    <row r="14" spans="1:7" s="790" customFormat="1" ht="24" customHeight="1">
      <c r="A14" s="803" t="s">
        <v>1098</v>
      </c>
      <c r="B14" s="804">
        <v>3</v>
      </c>
      <c r="C14" s="805">
        <v>10</v>
      </c>
      <c r="D14" s="805">
        <v>1</v>
      </c>
      <c r="E14" s="805">
        <v>1</v>
      </c>
      <c r="F14" s="805">
        <v>4</v>
      </c>
      <c r="G14" s="366">
        <f t="shared" si="4"/>
        <v>7</v>
      </c>
    </row>
    <row r="15" spans="1:7" ht="24" customHeight="1">
      <c r="A15" s="803" t="s">
        <v>1099</v>
      </c>
      <c r="B15" s="804">
        <v>9</v>
      </c>
      <c r="C15" s="805">
        <v>10</v>
      </c>
      <c r="D15" s="805">
        <v>1</v>
      </c>
      <c r="E15" s="805">
        <v>1</v>
      </c>
      <c r="F15" s="805">
        <v>4</v>
      </c>
      <c r="G15" s="366">
        <f t="shared" si="4"/>
        <v>7</v>
      </c>
    </row>
    <row r="16" spans="1:7" ht="24" customHeight="1">
      <c r="A16" s="803" t="s">
        <v>599</v>
      </c>
      <c r="B16" s="804">
        <v>16</v>
      </c>
      <c r="C16" s="805">
        <v>10</v>
      </c>
      <c r="D16" s="805">
        <v>1</v>
      </c>
      <c r="E16" s="805">
        <v>1</v>
      </c>
      <c r="F16" s="805">
        <v>4</v>
      </c>
      <c r="G16" s="366">
        <f t="shared" si="4"/>
        <v>7</v>
      </c>
    </row>
    <row r="17" spans="1:7" ht="24" customHeight="1">
      <c r="A17" s="803" t="s">
        <v>723</v>
      </c>
      <c r="B17" s="804">
        <v>10</v>
      </c>
      <c r="C17" s="805">
        <v>10</v>
      </c>
      <c r="D17" s="805">
        <v>1</v>
      </c>
      <c r="E17" s="805">
        <v>1</v>
      </c>
      <c r="F17" s="805">
        <v>4</v>
      </c>
      <c r="G17" s="366">
        <f t="shared" si="4"/>
        <v>7</v>
      </c>
    </row>
    <row r="18" spans="1:7" ht="24" customHeight="1">
      <c r="A18" s="803" t="s">
        <v>726</v>
      </c>
      <c r="B18" s="804">
        <v>9</v>
      </c>
      <c r="C18" s="805">
        <v>10</v>
      </c>
      <c r="D18" s="805">
        <v>1</v>
      </c>
      <c r="E18" s="805">
        <v>1</v>
      </c>
      <c r="F18" s="805">
        <v>4</v>
      </c>
      <c r="G18" s="366">
        <f t="shared" si="4"/>
        <v>7</v>
      </c>
    </row>
    <row r="19" spans="1:7" s="790" customFormat="1" ht="24" customHeight="1">
      <c r="A19" s="796" t="s">
        <v>601</v>
      </c>
      <c r="B19" s="802">
        <f aca="true" t="shared" si="5" ref="B19:G19">SUM(B20:B22)</f>
        <v>40</v>
      </c>
      <c r="C19" s="802">
        <f t="shared" si="5"/>
        <v>30</v>
      </c>
      <c r="D19" s="802">
        <f t="shared" si="5"/>
        <v>3</v>
      </c>
      <c r="E19" s="365"/>
      <c r="F19" s="802">
        <f t="shared" si="5"/>
        <v>12</v>
      </c>
      <c r="G19" s="802">
        <f t="shared" si="5"/>
        <v>21</v>
      </c>
    </row>
    <row r="20" spans="1:7" ht="24" customHeight="1">
      <c r="A20" s="803" t="s">
        <v>1100</v>
      </c>
      <c r="B20" s="804">
        <v>2</v>
      </c>
      <c r="C20" s="805">
        <v>10</v>
      </c>
      <c r="D20" s="805">
        <v>1</v>
      </c>
      <c r="E20" s="805">
        <v>1</v>
      </c>
      <c r="F20" s="805">
        <v>4</v>
      </c>
      <c r="G20" s="366">
        <f aca="true" t="shared" si="6" ref="G20:G22">SUM(C20:D20)-F20</f>
        <v>7</v>
      </c>
    </row>
    <row r="21" spans="1:7" ht="24" customHeight="1">
      <c r="A21" s="803" t="s">
        <v>602</v>
      </c>
      <c r="B21" s="804">
        <v>21</v>
      </c>
      <c r="C21" s="805">
        <v>10</v>
      </c>
      <c r="D21" s="805">
        <v>1</v>
      </c>
      <c r="E21" s="805">
        <v>1</v>
      </c>
      <c r="F21" s="805">
        <v>4</v>
      </c>
      <c r="G21" s="366">
        <f t="shared" si="6"/>
        <v>7</v>
      </c>
    </row>
    <row r="22" spans="1:7" ht="24" customHeight="1">
      <c r="A22" s="803" t="s">
        <v>729</v>
      </c>
      <c r="B22" s="804">
        <v>17</v>
      </c>
      <c r="C22" s="805">
        <v>10</v>
      </c>
      <c r="D22" s="805">
        <v>1</v>
      </c>
      <c r="E22" s="805">
        <v>1</v>
      </c>
      <c r="F22" s="805">
        <v>4</v>
      </c>
      <c r="G22" s="366">
        <f t="shared" si="6"/>
        <v>7</v>
      </c>
    </row>
    <row r="23" spans="1:7" s="790" customFormat="1" ht="24" customHeight="1">
      <c r="A23" s="796" t="s">
        <v>604</v>
      </c>
      <c r="B23" s="802">
        <f aca="true" t="shared" si="7" ref="B23:G23">SUM(B24:B27)</f>
        <v>41</v>
      </c>
      <c r="C23" s="802">
        <f t="shared" si="7"/>
        <v>40</v>
      </c>
      <c r="D23" s="802">
        <f t="shared" si="7"/>
        <v>4</v>
      </c>
      <c r="E23" s="365"/>
      <c r="F23" s="802">
        <f t="shared" si="7"/>
        <v>16</v>
      </c>
      <c r="G23" s="802">
        <f t="shared" si="7"/>
        <v>28</v>
      </c>
    </row>
    <row r="24" spans="1:7" ht="24" customHeight="1">
      <c r="A24" s="803" t="s">
        <v>1101</v>
      </c>
      <c r="B24" s="804">
        <v>4</v>
      </c>
      <c r="C24" s="805">
        <v>10</v>
      </c>
      <c r="D24" s="805">
        <v>1</v>
      </c>
      <c r="E24" s="805">
        <v>1</v>
      </c>
      <c r="F24" s="805">
        <v>4</v>
      </c>
      <c r="G24" s="366">
        <f aca="true" t="shared" si="8" ref="G24:G27">SUM(C24:D24)-F24</f>
        <v>7</v>
      </c>
    </row>
    <row r="25" spans="1:7" ht="24" customHeight="1">
      <c r="A25" s="803" t="s">
        <v>605</v>
      </c>
      <c r="B25" s="804">
        <v>17</v>
      </c>
      <c r="C25" s="805">
        <v>10</v>
      </c>
      <c r="D25" s="805">
        <v>1</v>
      </c>
      <c r="E25" s="805">
        <v>1</v>
      </c>
      <c r="F25" s="805">
        <v>4</v>
      </c>
      <c r="G25" s="366">
        <f t="shared" si="8"/>
        <v>7</v>
      </c>
    </row>
    <row r="26" spans="1:7" ht="24" customHeight="1">
      <c r="A26" s="803" t="s">
        <v>733</v>
      </c>
      <c r="B26" s="804">
        <v>12</v>
      </c>
      <c r="C26" s="805">
        <v>10</v>
      </c>
      <c r="D26" s="805">
        <v>1</v>
      </c>
      <c r="E26" s="805">
        <v>1</v>
      </c>
      <c r="F26" s="805">
        <v>4</v>
      </c>
      <c r="G26" s="366">
        <f t="shared" si="8"/>
        <v>7</v>
      </c>
    </row>
    <row r="27" spans="1:7" ht="24" customHeight="1">
      <c r="A27" s="803" t="s">
        <v>735</v>
      </c>
      <c r="B27" s="804">
        <v>8</v>
      </c>
      <c r="C27" s="805">
        <v>10</v>
      </c>
      <c r="D27" s="805">
        <v>1</v>
      </c>
      <c r="E27" s="805">
        <v>1</v>
      </c>
      <c r="F27" s="805">
        <v>4</v>
      </c>
      <c r="G27" s="366">
        <f t="shared" si="8"/>
        <v>7</v>
      </c>
    </row>
    <row r="28" spans="1:7" s="790" customFormat="1" ht="24" customHeight="1">
      <c r="A28" s="796" t="s">
        <v>607</v>
      </c>
      <c r="B28" s="802">
        <f aca="true" t="shared" si="9" ref="B28:G28">SUM(B29:B32)</f>
        <v>52</v>
      </c>
      <c r="C28" s="802">
        <f t="shared" si="9"/>
        <v>40</v>
      </c>
      <c r="D28" s="802">
        <f t="shared" si="9"/>
        <v>8</v>
      </c>
      <c r="E28" s="365"/>
      <c r="F28" s="802">
        <f t="shared" si="9"/>
        <v>16</v>
      </c>
      <c r="G28" s="802">
        <f t="shared" si="9"/>
        <v>32</v>
      </c>
    </row>
    <row r="29" spans="1:7" ht="24" customHeight="1">
      <c r="A29" s="803" t="s">
        <v>1102</v>
      </c>
      <c r="B29" s="804">
        <v>10</v>
      </c>
      <c r="C29" s="805">
        <v>10</v>
      </c>
      <c r="D29" s="805">
        <v>2</v>
      </c>
      <c r="E29" s="805">
        <v>1</v>
      </c>
      <c r="F29" s="805">
        <v>4</v>
      </c>
      <c r="G29" s="366">
        <f aca="true" t="shared" si="10" ref="G29:G34">SUM(C29:D29)-F29</f>
        <v>8</v>
      </c>
    </row>
    <row r="30" spans="1:7" ht="24" customHeight="1">
      <c r="A30" s="803" t="s">
        <v>1103</v>
      </c>
      <c r="B30" s="804">
        <v>7</v>
      </c>
      <c r="C30" s="805">
        <v>10</v>
      </c>
      <c r="D30" s="805">
        <v>2</v>
      </c>
      <c r="E30" s="805">
        <v>1</v>
      </c>
      <c r="F30" s="805">
        <v>4</v>
      </c>
      <c r="G30" s="366">
        <f t="shared" si="10"/>
        <v>8</v>
      </c>
    </row>
    <row r="31" spans="1:7" ht="24" customHeight="1">
      <c r="A31" s="803" t="s">
        <v>608</v>
      </c>
      <c r="B31" s="804">
        <v>20</v>
      </c>
      <c r="C31" s="805">
        <v>10</v>
      </c>
      <c r="D31" s="805">
        <v>2</v>
      </c>
      <c r="E31" s="805">
        <v>1</v>
      </c>
      <c r="F31" s="805">
        <v>4</v>
      </c>
      <c r="G31" s="366">
        <f t="shared" si="10"/>
        <v>8</v>
      </c>
    </row>
    <row r="32" spans="1:7" s="790" customFormat="1" ht="24" customHeight="1">
      <c r="A32" s="803" t="s">
        <v>740</v>
      </c>
      <c r="B32" s="804">
        <v>15</v>
      </c>
      <c r="C32" s="805">
        <v>10</v>
      </c>
      <c r="D32" s="805">
        <v>2</v>
      </c>
      <c r="E32" s="805">
        <v>1</v>
      </c>
      <c r="F32" s="805">
        <v>4</v>
      </c>
      <c r="G32" s="366">
        <f t="shared" si="10"/>
        <v>8</v>
      </c>
    </row>
    <row r="33" spans="1:7" ht="24" customHeight="1">
      <c r="A33" s="796" t="s">
        <v>978</v>
      </c>
      <c r="B33" s="802">
        <f>SUM(B34)</f>
        <v>3</v>
      </c>
      <c r="C33" s="802">
        <f>SUM(C34)</f>
        <v>10</v>
      </c>
      <c r="D33" s="802">
        <f>SUM(D34)</f>
        <v>1</v>
      </c>
      <c r="E33" s="365"/>
      <c r="F33" s="802">
        <v>4</v>
      </c>
      <c r="G33" s="366">
        <f t="shared" si="10"/>
        <v>7</v>
      </c>
    </row>
    <row r="34" spans="1:7" ht="24" customHeight="1">
      <c r="A34" s="803" t="s">
        <v>1104</v>
      </c>
      <c r="B34" s="804">
        <v>3</v>
      </c>
      <c r="C34" s="805">
        <v>10</v>
      </c>
      <c r="D34" s="805">
        <v>1</v>
      </c>
      <c r="E34" s="805">
        <v>1</v>
      </c>
      <c r="F34" s="805">
        <v>4</v>
      </c>
      <c r="G34" s="366">
        <f t="shared" si="10"/>
        <v>7</v>
      </c>
    </row>
    <row r="35" spans="1:7" ht="24" customHeight="1">
      <c r="A35" s="796" t="s">
        <v>610</v>
      </c>
      <c r="B35" s="802">
        <f aca="true" t="shared" si="11" ref="B35:G35">SUM(B36:B38)</f>
        <v>43</v>
      </c>
      <c r="C35" s="802">
        <f t="shared" si="11"/>
        <v>30</v>
      </c>
      <c r="D35" s="802">
        <f t="shared" si="11"/>
        <v>6</v>
      </c>
      <c r="E35" s="365"/>
      <c r="F35" s="802">
        <f t="shared" si="11"/>
        <v>12</v>
      </c>
      <c r="G35" s="802">
        <f t="shared" si="11"/>
        <v>24</v>
      </c>
    </row>
    <row r="36" spans="1:7" s="790" customFormat="1" ht="24" customHeight="1">
      <c r="A36" s="803" t="s">
        <v>611</v>
      </c>
      <c r="B36" s="804">
        <v>18</v>
      </c>
      <c r="C36" s="805">
        <v>10</v>
      </c>
      <c r="D36" s="805">
        <v>2</v>
      </c>
      <c r="E36" s="805">
        <v>1</v>
      </c>
      <c r="F36" s="805">
        <v>4</v>
      </c>
      <c r="G36" s="366">
        <f aca="true" t="shared" si="12" ref="G36:G38">SUM(C36:D36)-F36</f>
        <v>8</v>
      </c>
    </row>
    <row r="37" spans="1:7" ht="24" customHeight="1">
      <c r="A37" s="803" t="s">
        <v>613</v>
      </c>
      <c r="B37" s="804">
        <v>14</v>
      </c>
      <c r="C37" s="805">
        <v>10</v>
      </c>
      <c r="D37" s="805">
        <v>2</v>
      </c>
      <c r="E37" s="805">
        <v>1</v>
      </c>
      <c r="F37" s="805">
        <v>4</v>
      </c>
      <c r="G37" s="366">
        <f t="shared" si="12"/>
        <v>8</v>
      </c>
    </row>
    <row r="38" spans="1:7" ht="24" customHeight="1">
      <c r="A38" s="803" t="s">
        <v>615</v>
      </c>
      <c r="B38" s="804">
        <v>11</v>
      </c>
      <c r="C38" s="805">
        <v>10</v>
      </c>
      <c r="D38" s="805">
        <v>2</v>
      </c>
      <c r="E38" s="805">
        <v>1</v>
      </c>
      <c r="F38" s="805">
        <v>4</v>
      </c>
      <c r="G38" s="366">
        <f t="shared" si="12"/>
        <v>8</v>
      </c>
    </row>
    <row r="39" spans="1:7" ht="24" customHeight="1">
      <c r="A39" s="796" t="s">
        <v>617</v>
      </c>
      <c r="B39" s="802">
        <f aca="true" t="shared" si="13" ref="B39:G39">SUM(B40:B42)</f>
        <v>24</v>
      </c>
      <c r="C39" s="802">
        <f t="shared" si="13"/>
        <v>30</v>
      </c>
      <c r="D39" s="802">
        <f t="shared" si="13"/>
        <v>6</v>
      </c>
      <c r="E39" s="365"/>
      <c r="F39" s="802">
        <f t="shared" si="13"/>
        <v>12</v>
      </c>
      <c r="G39" s="802">
        <f t="shared" si="13"/>
        <v>24</v>
      </c>
    </row>
    <row r="40" spans="1:7" ht="24" customHeight="1">
      <c r="A40" s="803" t="s">
        <v>1105</v>
      </c>
      <c r="B40" s="804">
        <v>5</v>
      </c>
      <c r="C40" s="805">
        <v>10</v>
      </c>
      <c r="D40" s="805">
        <v>2</v>
      </c>
      <c r="E40" s="805">
        <v>1</v>
      </c>
      <c r="F40" s="805">
        <v>4</v>
      </c>
      <c r="G40" s="366">
        <f aca="true" t="shared" si="14" ref="G40:G42">SUM(C40:D40)-F40</f>
        <v>8</v>
      </c>
    </row>
    <row r="41" spans="1:7" s="790" customFormat="1" ht="24" customHeight="1">
      <c r="A41" s="803" t="s">
        <v>746</v>
      </c>
      <c r="B41" s="804">
        <v>11</v>
      </c>
      <c r="C41" s="805">
        <v>10</v>
      </c>
      <c r="D41" s="805">
        <v>2</v>
      </c>
      <c r="E41" s="805">
        <v>1</v>
      </c>
      <c r="F41" s="805">
        <v>4</v>
      </c>
      <c r="G41" s="366">
        <f t="shared" si="14"/>
        <v>8</v>
      </c>
    </row>
    <row r="42" spans="1:7" ht="24" customHeight="1">
      <c r="A42" s="803" t="s">
        <v>618</v>
      </c>
      <c r="B42" s="804">
        <v>8</v>
      </c>
      <c r="C42" s="805">
        <v>10</v>
      </c>
      <c r="D42" s="805">
        <v>2</v>
      </c>
      <c r="E42" s="805">
        <v>1</v>
      </c>
      <c r="F42" s="805">
        <v>4</v>
      </c>
      <c r="G42" s="366">
        <f t="shared" si="14"/>
        <v>8</v>
      </c>
    </row>
    <row r="43" spans="1:7" ht="24" customHeight="1">
      <c r="A43" s="796" t="s">
        <v>620</v>
      </c>
      <c r="B43" s="802">
        <f aca="true" t="shared" si="15" ref="B43:G43">SUM(B44:B47)</f>
        <v>39</v>
      </c>
      <c r="C43" s="802">
        <f t="shared" si="15"/>
        <v>40</v>
      </c>
      <c r="D43" s="802">
        <f t="shared" si="15"/>
        <v>4</v>
      </c>
      <c r="E43" s="365"/>
      <c r="F43" s="802">
        <f t="shared" si="15"/>
        <v>16</v>
      </c>
      <c r="G43" s="802">
        <f t="shared" si="15"/>
        <v>28</v>
      </c>
    </row>
    <row r="44" spans="1:7" ht="24" customHeight="1">
      <c r="A44" s="803" t="s">
        <v>1106</v>
      </c>
      <c r="B44" s="804">
        <v>7</v>
      </c>
      <c r="C44" s="805">
        <v>10</v>
      </c>
      <c r="D44" s="805">
        <v>1</v>
      </c>
      <c r="E44" s="805">
        <v>1</v>
      </c>
      <c r="F44" s="805">
        <v>4</v>
      </c>
      <c r="G44" s="366">
        <f aca="true" t="shared" si="16" ref="G44:G47">SUM(C44:D44)-F44</f>
        <v>7</v>
      </c>
    </row>
    <row r="45" spans="1:7" ht="24" customHeight="1">
      <c r="A45" s="803" t="s">
        <v>1107</v>
      </c>
      <c r="B45" s="804">
        <v>5</v>
      </c>
      <c r="C45" s="805">
        <v>10</v>
      </c>
      <c r="D45" s="805">
        <v>1</v>
      </c>
      <c r="E45" s="805">
        <v>1</v>
      </c>
      <c r="F45" s="805">
        <v>4</v>
      </c>
      <c r="G45" s="366">
        <f t="shared" si="16"/>
        <v>7</v>
      </c>
    </row>
    <row r="46" spans="1:7" s="790" customFormat="1" ht="24" customHeight="1">
      <c r="A46" s="803" t="s">
        <v>623</v>
      </c>
      <c r="B46" s="804">
        <v>12</v>
      </c>
      <c r="C46" s="805">
        <v>10</v>
      </c>
      <c r="D46" s="805">
        <v>1</v>
      </c>
      <c r="E46" s="805">
        <v>1</v>
      </c>
      <c r="F46" s="805">
        <v>4</v>
      </c>
      <c r="G46" s="366">
        <f t="shared" si="16"/>
        <v>7</v>
      </c>
    </row>
    <row r="47" spans="1:7" ht="24" customHeight="1">
      <c r="A47" s="803" t="s">
        <v>621</v>
      </c>
      <c r="B47" s="804">
        <v>15</v>
      </c>
      <c r="C47" s="805">
        <v>10</v>
      </c>
      <c r="D47" s="805">
        <v>1</v>
      </c>
      <c r="E47" s="805">
        <v>1</v>
      </c>
      <c r="F47" s="805">
        <v>4</v>
      </c>
      <c r="G47" s="366">
        <f t="shared" si="16"/>
        <v>7</v>
      </c>
    </row>
    <row r="48" spans="1:7" s="790" customFormat="1" ht="24" customHeight="1">
      <c r="A48" s="796" t="s">
        <v>625</v>
      </c>
      <c r="B48" s="802">
        <f aca="true" t="shared" si="17" ref="B48:G48">SUM(B49:B51)</f>
        <v>55</v>
      </c>
      <c r="C48" s="802">
        <f t="shared" si="17"/>
        <v>30</v>
      </c>
      <c r="D48" s="802">
        <f t="shared" si="17"/>
        <v>6</v>
      </c>
      <c r="E48" s="365"/>
      <c r="F48" s="802">
        <f t="shared" si="17"/>
        <v>12</v>
      </c>
      <c r="G48" s="802">
        <f t="shared" si="17"/>
        <v>24</v>
      </c>
    </row>
    <row r="49" spans="1:7" ht="24" customHeight="1">
      <c r="A49" s="803" t="s">
        <v>1108</v>
      </c>
      <c r="B49" s="804">
        <v>8</v>
      </c>
      <c r="C49" s="805">
        <v>10</v>
      </c>
      <c r="D49" s="805">
        <v>2</v>
      </c>
      <c r="E49" s="805">
        <v>1</v>
      </c>
      <c r="F49" s="805">
        <v>4</v>
      </c>
      <c r="G49" s="366">
        <f aca="true" t="shared" si="18" ref="G49:G51">SUM(C49:D49)-F49</f>
        <v>8</v>
      </c>
    </row>
    <row r="50" spans="1:7" ht="24" customHeight="1">
      <c r="A50" s="803" t="s">
        <v>626</v>
      </c>
      <c r="B50" s="804">
        <v>22</v>
      </c>
      <c r="C50" s="805">
        <v>10</v>
      </c>
      <c r="D50" s="805">
        <v>2</v>
      </c>
      <c r="E50" s="805">
        <v>1</v>
      </c>
      <c r="F50" s="805">
        <v>4</v>
      </c>
      <c r="G50" s="366">
        <f t="shared" si="18"/>
        <v>8</v>
      </c>
    </row>
    <row r="51" spans="1:7" ht="24" customHeight="1">
      <c r="A51" s="803" t="s">
        <v>754</v>
      </c>
      <c r="B51" s="804">
        <v>25</v>
      </c>
      <c r="C51" s="805">
        <v>10</v>
      </c>
      <c r="D51" s="805">
        <v>2</v>
      </c>
      <c r="E51" s="805">
        <v>1</v>
      </c>
      <c r="F51" s="805">
        <v>4</v>
      </c>
      <c r="G51" s="366">
        <f t="shared" si="18"/>
        <v>8</v>
      </c>
    </row>
    <row r="52" spans="1:7" s="790" customFormat="1" ht="24" customHeight="1">
      <c r="A52" s="796" t="s">
        <v>628</v>
      </c>
      <c r="B52" s="802">
        <f aca="true" t="shared" si="19" ref="B52:G52">SUM(B53:B55)</f>
        <v>31</v>
      </c>
      <c r="C52" s="802">
        <f t="shared" si="19"/>
        <v>30</v>
      </c>
      <c r="D52" s="802">
        <f t="shared" si="19"/>
        <v>6</v>
      </c>
      <c r="E52" s="365"/>
      <c r="F52" s="802">
        <f t="shared" si="19"/>
        <v>12</v>
      </c>
      <c r="G52" s="802">
        <f t="shared" si="19"/>
        <v>24</v>
      </c>
    </row>
    <row r="53" spans="1:7" ht="24" customHeight="1">
      <c r="A53" s="803" t="s">
        <v>1109</v>
      </c>
      <c r="B53" s="804">
        <v>4</v>
      </c>
      <c r="C53" s="805">
        <v>10</v>
      </c>
      <c r="D53" s="805">
        <v>2</v>
      </c>
      <c r="E53" s="805">
        <v>1</v>
      </c>
      <c r="F53" s="805">
        <v>4</v>
      </c>
      <c r="G53" s="366">
        <f aca="true" t="shared" si="20" ref="G53:G55">SUM(C53:D53)-F53</f>
        <v>8</v>
      </c>
    </row>
    <row r="54" spans="1:7" ht="24" customHeight="1">
      <c r="A54" s="803" t="s">
        <v>629</v>
      </c>
      <c r="B54" s="804">
        <v>11</v>
      </c>
      <c r="C54" s="805">
        <v>10</v>
      </c>
      <c r="D54" s="805">
        <v>2</v>
      </c>
      <c r="E54" s="805">
        <v>1</v>
      </c>
      <c r="F54" s="805">
        <v>4</v>
      </c>
      <c r="G54" s="366">
        <f t="shared" si="20"/>
        <v>8</v>
      </c>
    </row>
    <row r="55" spans="1:7" ht="24" customHeight="1">
      <c r="A55" s="803" t="s">
        <v>758</v>
      </c>
      <c r="B55" s="804">
        <v>16</v>
      </c>
      <c r="C55" s="805">
        <v>10</v>
      </c>
      <c r="D55" s="805">
        <v>2</v>
      </c>
      <c r="E55" s="805">
        <v>1</v>
      </c>
      <c r="F55" s="805">
        <v>4</v>
      </c>
      <c r="G55" s="366">
        <f t="shared" si="20"/>
        <v>8</v>
      </c>
    </row>
    <row r="56" spans="1:7" s="790" customFormat="1" ht="24" customHeight="1">
      <c r="A56" s="796" t="s">
        <v>699</v>
      </c>
      <c r="B56" s="802">
        <f aca="true" t="shared" si="21" ref="B56:G56">SUM(B57:B61)</f>
        <v>76</v>
      </c>
      <c r="C56" s="802">
        <f t="shared" si="21"/>
        <v>50</v>
      </c>
      <c r="D56" s="802">
        <f t="shared" si="21"/>
        <v>10</v>
      </c>
      <c r="E56" s="365"/>
      <c r="F56" s="802">
        <f t="shared" si="21"/>
        <v>20</v>
      </c>
      <c r="G56" s="802">
        <f t="shared" si="21"/>
        <v>40</v>
      </c>
    </row>
    <row r="57" spans="1:7" ht="24" customHeight="1">
      <c r="A57" s="803" t="s">
        <v>1110</v>
      </c>
      <c r="B57" s="804">
        <v>9</v>
      </c>
      <c r="C57" s="805">
        <v>10</v>
      </c>
      <c r="D57" s="805">
        <v>2</v>
      </c>
      <c r="E57" s="805">
        <v>1</v>
      </c>
      <c r="F57" s="805">
        <v>4</v>
      </c>
      <c r="G57" s="366">
        <f aca="true" t="shared" si="22" ref="G57:G61">SUM(C57:D57)-F57</f>
        <v>8</v>
      </c>
    </row>
    <row r="58" spans="1:7" ht="24" customHeight="1">
      <c r="A58" s="803" t="s">
        <v>760</v>
      </c>
      <c r="B58" s="804">
        <v>16</v>
      </c>
      <c r="C58" s="805">
        <v>10</v>
      </c>
      <c r="D58" s="805">
        <v>2</v>
      </c>
      <c r="E58" s="805">
        <v>1</v>
      </c>
      <c r="F58" s="805">
        <v>4</v>
      </c>
      <c r="G58" s="366">
        <f t="shared" si="22"/>
        <v>8</v>
      </c>
    </row>
    <row r="59" spans="1:7" ht="24" customHeight="1">
      <c r="A59" s="803" t="s">
        <v>762</v>
      </c>
      <c r="B59" s="804">
        <v>22</v>
      </c>
      <c r="C59" s="805">
        <v>10</v>
      </c>
      <c r="D59" s="805">
        <v>2</v>
      </c>
      <c r="E59" s="805">
        <v>1</v>
      </c>
      <c r="F59" s="805">
        <v>4</v>
      </c>
      <c r="G59" s="366">
        <f t="shared" si="22"/>
        <v>8</v>
      </c>
    </row>
    <row r="60" spans="1:7" ht="24" customHeight="1">
      <c r="A60" s="803" t="s">
        <v>764</v>
      </c>
      <c r="B60" s="804">
        <v>11</v>
      </c>
      <c r="C60" s="805">
        <v>10</v>
      </c>
      <c r="D60" s="805">
        <v>2</v>
      </c>
      <c r="E60" s="805">
        <v>1</v>
      </c>
      <c r="F60" s="805">
        <v>4</v>
      </c>
      <c r="G60" s="366">
        <f t="shared" si="22"/>
        <v>8</v>
      </c>
    </row>
    <row r="61" spans="1:7" ht="24" customHeight="1">
      <c r="A61" s="803" t="s">
        <v>766</v>
      </c>
      <c r="B61" s="804">
        <v>18</v>
      </c>
      <c r="C61" s="805">
        <v>10</v>
      </c>
      <c r="D61" s="805">
        <v>2</v>
      </c>
      <c r="E61" s="805">
        <v>1</v>
      </c>
      <c r="F61" s="805">
        <v>4</v>
      </c>
      <c r="G61" s="366">
        <f t="shared" si="22"/>
        <v>8</v>
      </c>
    </row>
    <row r="62" spans="1:7" s="790" customFormat="1" ht="24" customHeight="1">
      <c r="A62" s="796" t="s">
        <v>700</v>
      </c>
      <c r="B62" s="802">
        <f aca="true" t="shared" si="23" ref="B62:G62">SUM(B63:B64)</f>
        <v>20</v>
      </c>
      <c r="C62" s="802">
        <f t="shared" si="23"/>
        <v>20</v>
      </c>
      <c r="D62" s="802">
        <f t="shared" si="23"/>
        <v>2</v>
      </c>
      <c r="E62" s="365"/>
      <c r="F62" s="802">
        <f t="shared" si="23"/>
        <v>8</v>
      </c>
      <c r="G62" s="802">
        <f t="shared" si="23"/>
        <v>14</v>
      </c>
    </row>
    <row r="63" spans="1:7" ht="24" customHeight="1">
      <c r="A63" s="803" t="s">
        <v>1111</v>
      </c>
      <c r="B63" s="804">
        <v>4</v>
      </c>
      <c r="C63" s="805">
        <v>10</v>
      </c>
      <c r="D63" s="805">
        <v>1</v>
      </c>
      <c r="E63" s="805">
        <v>1</v>
      </c>
      <c r="F63" s="805">
        <v>4</v>
      </c>
      <c r="G63" s="366">
        <f aca="true" t="shared" si="24" ref="G63:G67">SUM(C63:D63)-F63</f>
        <v>7</v>
      </c>
    </row>
    <row r="64" spans="1:7" ht="24" customHeight="1">
      <c r="A64" s="803" t="s">
        <v>768</v>
      </c>
      <c r="B64" s="804">
        <v>16</v>
      </c>
      <c r="C64" s="805">
        <v>10</v>
      </c>
      <c r="D64" s="805">
        <v>1</v>
      </c>
      <c r="E64" s="805">
        <v>1</v>
      </c>
      <c r="F64" s="805">
        <v>4</v>
      </c>
      <c r="G64" s="366">
        <f t="shared" si="24"/>
        <v>7</v>
      </c>
    </row>
    <row r="65" spans="1:7" s="790" customFormat="1" ht="24" customHeight="1">
      <c r="A65" s="796" t="s">
        <v>701</v>
      </c>
      <c r="B65" s="802">
        <f aca="true" t="shared" si="25" ref="B65:G65">SUM(B66:B67)</f>
        <v>15</v>
      </c>
      <c r="C65" s="802">
        <f t="shared" si="25"/>
        <v>20</v>
      </c>
      <c r="D65" s="802">
        <f t="shared" si="25"/>
        <v>4</v>
      </c>
      <c r="E65" s="365"/>
      <c r="F65" s="802">
        <f t="shared" si="25"/>
        <v>8</v>
      </c>
      <c r="G65" s="802">
        <f t="shared" si="25"/>
        <v>16</v>
      </c>
    </row>
    <row r="66" spans="1:7" ht="24" customHeight="1">
      <c r="A66" s="803" t="s">
        <v>1112</v>
      </c>
      <c r="B66" s="804">
        <v>4</v>
      </c>
      <c r="C66" s="805">
        <v>10</v>
      </c>
      <c r="D66" s="805">
        <v>2</v>
      </c>
      <c r="E66" s="805">
        <v>1</v>
      </c>
      <c r="F66" s="805">
        <v>4</v>
      </c>
      <c r="G66" s="366">
        <f t="shared" si="24"/>
        <v>8</v>
      </c>
    </row>
    <row r="67" spans="1:7" ht="24" customHeight="1">
      <c r="A67" s="803" t="s">
        <v>770</v>
      </c>
      <c r="B67" s="804">
        <v>11</v>
      </c>
      <c r="C67" s="805">
        <v>10</v>
      </c>
      <c r="D67" s="805">
        <v>2</v>
      </c>
      <c r="E67" s="805">
        <v>1</v>
      </c>
      <c r="F67" s="805">
        <v>4</v>
      </c>
      <c r="G67" s="366">
        <f t="shared" si="24"/>
        <v>8</v>
      </c>
    </row>
    <row r="68" spans="1:7" s="790" customFormat="1" ht="24" customHeight="1">
      <c r="A68" s="796" t="s">
        <v>631</v>
      </c>
      <c r="B68" s="802">
        <f aca="true" t="shared" si="26" ref="B68:G68">SUM(B69:B71)</f>
        <v>25</v>
      </c>
      <c r="C68" s="802">
        <f t="shared" si="26"/>
        <v>30</v>
      </c>
      <c r="D68" s="802">
        <f t="shared" si="26"/>
        <v>6</v>
      </c>
      <c r="E68" s="365"/>
      <c r="F68" s="802">
        <f t="shared" si="26"/>
        <v>12</v>
      </c>
      <c r="G68" s="802">
        <f t="shared" si="26"/>
        <v>24</v>
      </c>
    </row>
    <row r="69" spans="1:7" ht="24" customHeight="1">
      <c r="A69" s="803" t="s">
        <v>1113</v>
      </c>
      <c r="B69" s="804">
        <v>4</v>
      </c>
      <c r="C69" s="805">
        <v>10</v>
      </c>
      <c r="D69" s="805">
        <v>2</v>
      </c>
      <c r="E69" s="805">
        <v>1</v>
      </c>
      <c r="F69" s="805">
        <v>4</v>
      </c>
      <c r="G69" s="366">
        <f aca="true" t="shared" si="27" ref="G69:G71">SUM(C69:D69)-F69</f>
        <v>8</v>
      </c>
    </row>
    <row r="70" spans="1:7" ht="24" customHeight="1">
      <c r="A70" s="803" t="s">
        <v>632</v>
      </c>
      <c r="B70" s="804">
        <v>13</v>
      </c>
      <c r="C70" s="805">
        <v>10</v>
      </c>
      <c r="D70" s="805">
        <v>2</v>
      </c>
      <c r="E70" s="805">
        <v>1</v>
      </c>
      <c r="F70" s="805">
        <v>4</v>
      </c>
      <c r="G70" s="366">
        <f t="shared" si="27"/>
        <v>8</v>
      </c>
    </row>
    <row r="71" spans="1:7" ht="24" customHeight="1">
      <c r="A71" s="803" t="s">
        <v>773</v>
      </c>
      <c r="B71" s="804">
        <v>8</v>
      </c>
      <c r="C71" s="805">
        <v>10</v>
      </c>
      <c r="D71" s="805">
        <v>2</v>
      </c>
      <c r="E71" s="805">
        <v>1</v>
      </c>
      <c r="F71" s="805">
        <v>4</v>
      </c>
      <c r="G71" s="366">
        <f t="shared" si="27"/>
        <v>8</v>
      </c>
    </row>
    <row r="72" spans="1:7" s="790" customFormat="1" ht="24" customHeight="1">
      <c r="A72" s="365" t="s">
        <v>634</v>
      </c>
      <c r="B72" s="365">
        <f aca="true" t="shared" si="28" ref="B72:G72">SUM(B73:B107)</f>
        <v>580</v>
      </c>
      <c r="C72" s="365">
        <f t="shared" si="28"/>
        <v>350</v>
      </c>
      <c r="D72" s="365">
        <f t="shared" si="28"/>
        <v>70</v>
      </c>
      <c r="E72" s="365"/>
      <c r="F72" s="365">
        <f t="shared" si="28"/>
        <v>140</v>
      </c>
      <c r="G72" s="365">
        <f t="shared" si="28"/>
        <v>280</v>
      </c>
    </row>
    <row r="73" spans="1:7" ht="24" customHeight="1">
      <c r="A73" s="803" t="s">
        <v>702</v>
      </c>
      <c r="B73" s="804">
        <v>4</v>
      </c>
      <c r="C73" s="805">
        <v>10</v>
      </c>
      <c r="D73" s="805">
        <v>2</v>
      </c>
      <c r="E73" s="805">
        <v>1</v>
      </c>
      <c r="F73" s="805">
        <v>4</v>
      </c>
      <c r="G73" s="366">
        <f aca="true" t="shared" si="29" ref="G73:G107">SUM(C73:D73)-F73</f>
        <v>8</v>
      </c>
    </row>
    <row r="74" spans="1:7" ht="24" customHeight="1">
      <c r="A74" s="803" t="s">
        <v>635</v>
      </c>
      <c r="B74" s="804">
        <v>20</v>
      </c>
      <c r="C74" s="805">
        <v>10</v>
      </c>
      <c r="D74" s="805">
        <v>2</v>
      </c>
      <c r="E74" s="805">
        <v>1</v>
      </c>
      <c r="F74" s="805">
        <v>4</v>
      </c>
      <c r="G74" s="366">
        <f t="shared" si="29"/>
        <v>8</v>
      </c>
    </row>
    <row r="75" spans="1:7" ht="24" customHeight="1">
      <c r="A75" s="803" t="s">
        <v>703</v>
      </c>
      <c r="B75" s="804">
        <v>10</v>
      </c>
      <c r="C75" s="805">
        <v>10</v>
      </c>
      <c r="D75" s="805">
        <v>2</v>
      </c>
      <c r="E75" s="805">
        <v>1</v>
      </c>
      <c r="F75" s="805">
        <v>4</v>
      </c>
      <c r="G75" s="366">
        <f t="shared" si="29"/>
        <v>8</v>
      </c>
    </row>
    <row r="76" spans="1:7" ht="24" customHeight="1">
      <c r="A76" s="803" t="s">
        <v>637</v>
      </c>
      <c r="B76" s="804">
        <v>7</v>
      </c>
      <c r="C76" s="805">
        <v>10</v>
      </c>
      <c r="D76" s="805">
        <v>2</v>
      </c>
      <c r="E76" s="805">
        <v>1</v>
      </c>
      <c r="F76" s="805">
        <v>4</v>
      </c>
      <c r="G76" s="366">
        <f t="shared" si="29"/>
        <v>8</v>
      </c>
    </row>
    <row r="77" spans="1:7" ht="24" customHeight="1">
      <c r="A77" s="803" t="s">
        <v>704</v>
      </c>
      <c r="B77" s="804">
        <v>12</v>
      </c>
      <c r="C77" s="805">
        <v>10</v>
      </c>
      <c r="D77" s="805">
        <v>2</v>
      </c>
      <c r="E77" s="805">
        <v>1</v>
      </c>
      <c r="F77" s="805">
        <v>4</v>
      </c>
      <c r="G77" s="366">
        <f t="shared" si="29"/>
        <v>8</v>
      </c>
    </row>
    <row r="78" spans="1:7" ht="24" customHeight="1">
      <c r="A78" s="803" t="s">
        <v>641</v>
      </c>
      <c r="B78" s="804">
        <v>24</v>
      </c>
      <c r="C78" s="805">
        <v>10</v>
      </c>
      <c r="D78" s="805">
        <v>2</v>
      </c>
      <c r="E78" s="805">
        <v>1</v>
      </c>
      <c r="F78" s="805">
        <v>4</v>
      </c>
      <c r="G78" s="366">
        <f t="shared" si="29"/>
        <v>8</v>
      </c>
    </row>
    <row r="79" spans="1:7" ht="24" customHeight="1">
      <c r="A79" s="803" t="s">
        <v>639</v>
      </c>
      <c r="B79" s="804">
        <v>20</v>
      </c>
      <c r="C79" s="805">
        <v>10</v>
      </c>
      <c r="D79" s="805">
        <v>2</v>
      </c>
      <c r="E79" s="805">
        <v>1</v>
      </c>
      <c r="F79" s="805">
        <v>4</v>
      </c>
      <c r="G79" s="366">
        <f t="shared" si="29"/>
        <v>8</v>
      </c>
    </row>
    <row r="80" spans="1:7" ht="24" customHeight="1">
      <c r="A80" s="803" t="s">
        <v>705</v>
      </c>
      <c r="B80" s="804">
        <v>13</v>
      </c>
      <c r="C80" s="805">
        <v>10</v>
      </c>
      <c r="D80" s="805">
        <v>2</v>
      </c>
      <c r="E80" s="805">
        <v>1</v>
      </c>
      <c r="F80" s="805">
        <v>4</v>
      </c>
      <c r="G80" s="366">
        <f t="shared" si="29"/>
        <v>8</v>
      </c>
    </row>
    <row r="81" spans="1:7" ht="24" customHeight="1">
      <c r="A81" s="803" t="s">
        <v>643</v>
      </c>
      <c r="B81" s="804">
        <v>17</v>
      </c>
      <c r="C81" s="805">
        <v>10</v>
      </c>
      <c r="D81" s="805">
        <v>2</v>
      </c>
      <c r="E81" s="805">
        <v>1</v>
      </c>
      <c r="F81" s="805">
        <v>4</v>
      </c>
      <c r="G81" s="366">
        <f t="shared" si="29"/>
        <v>8</v>
      </c>
    </row>
    <row r="82" spans="1:7" ht="24" customHeight="1">
      <c r="A82" s="803" t="s">
        <v>706</v>
      </c>
      <c r="B82" s="804">
        <v>14</v>
      </c>
      <c r="C82" s="805">
        <v>10</v>
      </c>
      <c r="D82" s="805">
        <v>2</v>
      </c>
      <c r="E82" s="805">
        <v>1</v>
      </c>
      <c r="F82" s="805">
        <v>4</v>
      </c>
      <c r="G82" s="366">
        <f t="shared" si="29"/>
        <v>8</v>
      </c>
    </row>
    <row r="83" spans="1:7" ht="24" customHeight="1">
      <c r="A83" s="803" t="s">
        <v>645</v>
      </c>
      <c r="B83" s="804">
        <v>16</v>
      </c>
      <c r="C83" s="805">
        <v>10</v>
      </c>
      <c r="D83" s="805">
        <v>2</v>
      </c>
      <c r="E83" s="805">
        <v>1</v>
      </c>
      <c r="F83" s="805">
        <v>4</v>
      </c>
      <c r="G83" s="366">
        <f t="shared" si="29"/>
        <v>8</v>
      </c>
    </row>
    <row r="84" spans="1:7" ht="24" customHeight="1">
      <c r="A84" s="803" t="s">
        <v>647</v>
      </c>
      <c r="B84" s="804">
        <v>30</v>
      </c>
      <c r="C84" s="805">
        <v>10</v>
      </c>
      <c r="D84" s="805">
        <v>2</v>
      </c>
      <c r="E84" s="805">
        <v>1</v>
      </c>
      <c r="F84" s="805">
        <v>4</v>
      </c>
      <c r="G84" s="366">
        <f t="shared" si="29"/>
        <v>8</v>
      </c>
    </row>
    <row r="85" spans="1:7" ht="24" customHeight="1">
      <c r="A85" s="803" t="s">
        <v>650</v>
      </c>
      <c r="B85" s="804">
        <v>22</v>
      </c>
      <c r="C85" s="805">
        <v>10</v>
      </c>
      <c r="D85" s="805">
        <v>2</v>
      </c>
      <c r="E85" s="805">
        <v>1</v>
      </c>
      <c r="F85" s="805">
        <v>4</v>
      </c>
      <c r="G85" s="366">
        <f t="shared" si="29"/>
        <v>8</v>
      </c>
    </row>
    <row r="86" spans="1:7" ht="24" customHeight="1">
      <c r="A86" s="803" t="s">
        <v>652</v>
      </c>
      <c r="B86" s="804">
        <v>19</v>
      </c>
      <c r="C86" s="805">
        <v>10</v>
      </c>
      <c r="D86" s="805">
        <v>2</v>
      </c>
      <c r="E86" s="805">
        <v>1</v>
      </c>
      <c r="F86" s="805">
        <v>4</v>
      </c>
      <c r="G86" s="366">
        <f t="shared" si="29"/>
        <v>8</v>
      </c>
    </row>
    <row r="87" spans="1:7" ht="24" customHeight="1">
      <c r="A87" s="803" t="s">
        <v>655</v>
      </c>
      <c r="B87" s="804">
        <v>17</v>
      </c>
      <c r="C87" s="805">
        <v>10</v>
      </c>
      <c r="D87" s="805">
        <v>2</v>
      </c>
      <c r="E87" s="805">
        <v>1</v>
      </c>
      <c r="F87" s="805">
        <v>4</v>
      </c>
      <c r="G87" s="366">
        <f t="shared" si="29"/>
        <v>8</v>
      </c>
    </row>
    <row r="88" spans="1:7" ht="24" customHeight="1">
      <c r="A88" s="803" t="s">
        <v>707</v>
      </c>
      <c r="B88" s="804">
        <v>8</v>
      </c>
      <c r="C88" s="805">
        <v>10</v>
      </c>
      <c r="D88" s="805">
        <v>2</v>
      </c>
      <c r="E88" s="805">
        <v>1</v>
      </c>
      <c r="F88" s="805">
        <v>4</v>
      </c>
      <c r="G88" s="366">
        <f t="shared" si="29"/>
        <v>8</v>
      </c>
    </row>
    <row r="89" spans="1:7" ht="24" customHeight="1">
      <c r="A89" s="803" t="s">
        <v>657</v>
      </c>
      <c r="B89" s="804">
        <v>15</v>
      </c>
      <c r="C89" s="805">
        <v>10</v>
      </c>
      <c r="D89" s="805">
        <v>2</v>
      </c>
      <c r="E89" s="805">
        <v>1</v>
      </c>
      <c r="F89" s="805">
        <v>4</v>
      </c>
      <c r="G89" s="366">
        <f t="shared" si="29"/>
        <v>8</v>
      </c>
    </row>
    <row r="90" spans="1:7" ht="24" customHeight="1">
      <c r="A90" s="803" t="s">
        <v>659</v>
      </c>
      <c r="B90" s="804">
        <v>19</v>
      </c>
      <c r="C90" s="805">
        <v>10</v>
      </c>
      <c r="D90" s="805">
        <v>2</v>
      </c>
      <c r="E90" s="805">
        <v>1</v>
      </c>
      <c r="F90" s="805">
        <v>4</v>
      </c>
      <c r="G90" s="366">
        <f t="shared" si="29"/>
        <v>8</v>
      </c>
    </row>
    <row r="91" spans="1:7" ht="24" customHeight="1">
      <c r="A91" s="803" t="s">
        <v>708</v>
      </c>
      <c r="B91" s="804">
        <v>22</v>
      </c>
      <c r="C91" s="805">
        <v>10</v>
      </c>
      <c r="D91" s="805">
        <v>2</v>
      </c>
      <c r="E91" s="805">
        <v>1</v>
      </c>
      <c r="F91" s="805">
        <v>4</v>
      </c>
      <c r="G91" s="366">
        <f t="shared" si="29"/>
        <v>8</v>
      </c>
    </row>
    <row r="92" spans="1:7" ht="24" customHeight="1">
      <c r="A92" s="803" t="s">
        <v>665</v>
      </c>
      <c r="B92" s="804">
        <v>15</v>
      </c>
      <c r="C92" s="805">
        <v>10</v>
      </c>
      <c r="D92" s="805">
        <v>2</v>
      </c>
      <c r="E92" s="805">
        <v>1</v>
      </c>
      <c r="F92" s="805">
        <v>4</v>
      </c>
      <c r="G92" s="366">
        <f t="shared" si="29"/>
        <v>8</v>
      </c>
    </row>
    <row r="93" spans="1:7" ht="24" customHeight="1">
      <c r="A93" s="803" t="s">
        <v>667</v>
      </c>
      <c r="B93" s="804">
        <v>26</v>
      </c>
      <c r="C93" s="805">
        <v>10</v>
      </c>
      <c r="D93" s="805">
        <v>2</v>
      </c>
      <c r="E93" s="805">
        <v>1</v>
      </c>
      <c r="F93" s="805">
        <v>4</v>
      </c>
      <c r="G93" s="366">
        <f t="shared" si="29"/>
        <v>8</v>
      </c>
    </row>
    <row r="94" spans="1:7" ht="24" customHeight="1">
      <c r="A94" s="803" t="s">
        <v>670</v>
      </c>
      <c r="B94" s="804">
        <v>18</v>
      </c>
      <c r="C94" s="805">
        <v>10</v>
      </c>
      <c r="D94" s="805">
        <v>2</v>
      </c>
      <c r="E94" s="805">
        <v>1</v>
      </c>
      <c r="F94" s="805">
        <v>4</v>
      </c>
      <c r="G94" s="366">
        <f t="shared" si="29"/>
        <v>8</v>
      </c>
    </row>
    <row r="95" spans="1:7" ht="24" customHeight="1">
      <c r="A95" s="803" t="s">
        <v>673</v>
      </c>
      <c r="B95" s="804">
        <v>17</v>
      </c>
      <c r="C95" s="805">
        <v>10</v>
      </c>
      <c r="D95" s="805">
        <v>2</v>
      </c>
      <c r="E95" s="805">
        <v>1</v>
      </c>
      <c r="F95" s="805">
        <v>4</v>
      </c>
      <c r="G95" s="366">
        <f t="shared" si="29"/>
        <v>8</v>
      </c>
    </row>
    <row r="96" spans="1:7" ht="24" customHeight="1">
      <c r="A96" s="803" t="s">
        <v>709</v>
      </c>
      <c r="B96" s="804">
        <v>12</v>
      </c>
      <c r="C96" s="805">
        <v>10</v>
      </c>
      <c r="D96" s="805">
        <v>2</v>
      </c>
      <c r="E96" s="805">
        <v>1</v>
      </c>
      <c r="F96" s="805">
        <v>4</v>
      </c>
      <c r="G96" s="366">
        <f t="shared" si="29"/>
        <v>8</v>
      </c>
    </row>
    <row r="97" spans="1:7" ht="24" customHeight="1">
      <c r="A97" s="803" t="s">
        <v>675</v>
      </c>
      <c r="B97" s="804">
        <v>16</v>
      </c>
      <c r="C97" s="805">
        <v>10</v>
      </c>
      <c r="D97" s="805">
        <v>2</v>
      </c>
      <c r="E97" s="805">
        <v>1</v>
      </c>
      <c r="F97" s="805">
        <v>4</v>
      </c>
      <c r="G97" s="366">
        <f t="shared" si="29"/>
        <v>8</v>
      </c>
    </row>
    <row r="98" spans="1:7" ht="24" customHeight="1">
      <c r="A98" s="803" t="s">
        <v>677</v>
      </c>
      <c r="B98" s="804">
        <v>21</v>
      </c>
      <c r="C98" s="805">
        <v>10</v>
      </c>
      <c r="D98" s="805">
        <v>2</v>
      </c>
      <c r="E98" s="805">
        <v>1</v>
      </c>
      <c r="F98" s="805">
        <v>4</v>
      </c>
      <c r="G98" s="366">
        <f t="shared" si="29"/>
        <v>8</v>
      </c>
    </row>
    <row r="99" spans="1:7" ht="24" customHeight="1">
      <c r="A99" s="803" t="s">
        <v>679</v>
      </c>
      <c r="B99" s="804">
        <v>25</v>
      </c>
      <c r="C99" s="805">
        <v>10</v>
      </c>
      <c r="D99" s="805">
        <v>2</v>
      </c>
      <c r="E99" s="805">
        <v>1</v>
      </c>
      <c r="F99" s="805">
        <v>4</v>
      </c>
      <c r="G99" s="366">
        <f t="shared" si="29"/>
        <v>8</v>
      </c>
    </row>
    <row r="100" spans="1:7" ht="24" customHeight="1">
      <c r="A100" s="803" t="s">
        <v>710</v>
      </c>
      <c r="B100" s="804">
        <v>12</v>
      </c>
      <c r="C100" s="805">
        <v>10</v>
      </c>
      <c r="D100" s="805">
        <v>2</v>
      </c>
      <c r="E100" s="805">
        <v>1</v>
      </c>
      <c r="F100" s="805">
        <v>4</v>
      </c>
      <c r="G100" s="366">
        <f t="shared" si="29"/>
        <v>8</v>
      </c>
    </row>
    <row r="101" spans="1:7" ht="24" customHeight="1">
      <c r="A101" s="803" t="s">
        <v>711</v>
      </c>
      <c r="B101" s="804">
        <v>7</v>
      </c>
      <c r="C101" s="805">
        <v>10</v>
      </c>
      <c r="D101" s="805">
        <v>2</v>
      </c>
      <c r="E101" s="805">
        <v>1</v>
      </c>
      <c r="F101" s="805">
        <v>4</v>
      </c>
      <c r="G101" s="366">
        <f t="shared" si="29"/>
        <v>8</v>
      </c>
    </row>
    <row r="102" spans="1:7" ht="24" customHeight="1">
      <c r="A102" s="803" t="s">
        <v>681</v>
      </c>
      <c r="B102" s="804">
        <v>22</v>
      </c>
      <c r="C102" s="805">
        <v>10</v>
      </c>
      <c r="D102" s="805">
        <v>2</v>
      </c>
      <c r="E102" s="805">
        <v>1</v>
      </c>
      <c r="F102" s="805">
        <v>4</v>
      </c>
      <c r="G102" s="366">
        <f t="shared" si="29"/>
        <v>8</v>
      </c>
    </row>
    <row r="103" spans="1:7" ht="24" customHeight="1">
      <c r="A103" s="803" t="s">
        <v>683</v>
      </c>
      <c r="B103" s="804">
        <v>19</v>
      </c>
      <c r="C103" s="805">
        <v>10</v>
      </c>
      <c r="D103" s="805">
        <v>2</v>
      </c>
      <c r="E103" s="805">
        <v>1</v>
      </c>
      <c r="F103" s="805">
        <v>4</v>
      </c>
      <c r="G103" s="366">
        <f t="shared" si="29"/>
        <v>8</v>
      </c>
    </row>
    <row r="104" spans="1:7" ht="24" customHeight="1">
      <c r="A104" s="803" t="s">
        <v>686</v>
      </c>
      <c r="B104" s="804">
        <v>15</v>
      </c>
      <c r="C104" s="805">
        <v>10</v>
      </c>
      <c r="D104" s="805">
        <v>2</v>
      </c>
      <c r="E104" s="805">
        <v>1</v>
      </c>
      <c r="F104" s="805">
        <v>4</v>
      </c>
      <c r="G104" s="366">
        <f t="shared" si="29"/>
        <v>8</v>
      </c>
    </row>
    <row r="105" spans="1:7" ht="24" customHeight="1">
      <c r="A105" s="803" t="s">
        <v>688</v>
      </c>
      <c r="B105" s="804">
        <v>17</v>
      </c>
      <c r="C105" s="805">
        <v>10</v>
      </c>
      <c r="D105" s="805">
        <v>2</v>
      </c>
      <c r="E105" s="805">
        <v>1</v>
      </c>
      <c r="F105" s="805">
        <v>4</v>
      </c>
      <c r="G105" s="366">
        <f t="shared" si="29"/>
        <v>8</v>
      </c>
    </row>
    <row r="106" spans="1:7" ht="24" customHeight="1">
      <c r="A106" s="803" t="s">
        <v>691</v>
      </c>
      <c r="B106" s="804">
        <v>17</v>
      </c>
      <c r="C106" s="805">
        <v>10</v>
      </c>
      <c r="D106" s="805">
        <v>2</v>
      </c>
      <c r="E106" s="805">
        <v>1</v>
      </c>
      <c r="F106" s="805">
        <v>4</v>
      </c>
      <c r="G106" s="366">
        <f t="shared" si="29"/>
        <v>8</v>
      </c>
    </row>
    <row r="107" spans="1:7" ht="24" customHeight="1">
      <c r="A107" s="803" t="s">
        <v>693</v>
      </c>
      <c r="B107" s="804">
        <v>12</v>
      </c>
      <c r="C107" s="805">
        <v>10</v>
      </c>
      <c r="D107" s="805">
        <v>2</v>
      </c>
      <c r="E107" s="805">
        <v>1</v>
      </c>
      <c r="F107" s="805">
        <v>4</v>
      </c>
      <c r="G107" s="366">
        <f t="shared" si="29"/>
        <v>8</v>
      </c>
    </row>
    <row r="108" spans="1:7" ht="81" customHeight="1">
      <c r="A108" s="806" t="s">
        <v>1114</v>
      </c>
      <c r="B108" s="806"/>
      <c r="C108" s="806"/>
      <c r="D108" s="806"/>
      <c r="E108" s="806"/>
      <c r="F108" s="806"/>
      <c r="G108" s="806"/>
    </row>
  </sheetData>
  <sheetProtection/>
  <mergeCells count="2">
    <mergeCell ref="A2:G2"/>
    <mergeCell ref="A108:G108"/>
  </mergeCells>
  <printOptions horizontalCentered="1"/>
  <pageMargins left="0.39305555555555605" right="0.39305555555555605" top="0.590277777777778" bottom="0.786805555555556" header="0.297916666666667" footer="0.297916666666667"/>
  <pageSetup fitToHeight="0" fitToWidth="1" horizontalDpi="600" verticalDpi="600" orientation="portrait" paperSize="9" scale="90"/>
</worksheet>
</file>

<file path=xl/worksheets/sheet13.xml><?xml version="1.0" encoding="utf-8"?>
<worksheet xmlns="http://schemas.openxmlformats.org/spreadsheetml/2006/main" xmlns:r="http://schemas.openxmlformats.org/officeDocument/2006/relationships">
  <dimension ref="A1:I74"/>
  <sheetViews>
    <sheetView view="pageBreakPreview" zoomScaleSheetLayoutView="100" workbookViewId="0" topLeftCell="A1">
      <pane ySplit="5" topLeftCell="A6" activePane="bottomLeft" state="frozen"/>
      <selection pane="bottomLeft" activeCell="L8" sqref="L8"/>
    </sheetView>
  </sheetViews>
  <sheetFormatPr defaultColWidth="10.28125" defaultRowHeight="14.25" customHeight="1"/>
  <cols>
    <col min="1" max="1" width="15.421875" style="773" customWidth="1"/>
    <col min="2" max="2" width="11.8515625" style="773" customWidth="1"/>
    <col min="3" max="3" width="10.00390625" style="773" customWidth="1"/>
    <col min="4" max="4" width="14.140625" style="680" customWidth="1"/>
    <col min="5" max="5" width="11.28125" style="680" customWidth="1"/>
    <col min="6" max="6" width="15.421875" style="773" customWidth="1"/>
    <col min="7" max="7" width="10.8515625" style="773" customWidth="1"/>
    <col min="8" max="8" width="7.8515625" style="773" customWidth="1"/>
    <col min="9" max="9" width="10.57421875" style="773" customWidth="1"/>
    <col min="10" max="16384" width="10.28125" style="773" customWidth="1"/>
  </cols>
  <sheetData>
    <row r="1" ht="18" customHeight="1">
      <c r="A1" s="326" t="s">
        <v>1115</v>
      </c>
    </row>
    <row r="2" spans="1:9" ht="33" customHeight="1">
      <c r="A2" s="774" t="s">
        <v>1116</v>
      </c>
      <c r="B2" s="774"/>
      <c r="C2" s="774"/>
      <c r="D2" s="774"/>
      <c r="E2" s="774"/>
      <c r="F2" s="774"/>
      <c r="G2" s="774"/>
      <c r="H2" s="774"/>
      <c r="I2" s="774"/>
    </row>
    <row r="3" spans="1:9" s="770" customFormat="1" ht="33" customHeight="1">
      <c r="A3" s="775"/>
      <c r="B3" s="775"/>
      <c r="C3" s="775"/>
      <c r="D3" s="775"/>
      <c r="E3" s="775"/>
      <c r="F3" s="775"/>
      <c r="G3" s="775"/>
      <c r="H3" s="775"/>
      <c r="I3" s="785" t="s">
        <v>890</v>
      </c>
    </row>
    <row r="4" spans="1:9" s="771" customFormat="1" ht="64.5" customHeight="1">
      <c r="A4" s="422" t="s">
        <v>3</v>
      </c>
      <c r="B4" s="422" t="s">
        <v>1117</v>
      </c>
      <c r="C4" s="422" t="s">
        <v>1118</v>
      </c>
      <c r="D4" s="422" t="s">
        <v>1119</v>
      </c>
      <c r="E4" s="422" t="s">
        <v>1120</v>
      </c>
      <c r="F4" s="422" t="s">
        <v>1121</v>
      </c>
      <c r="G4" s="422" t="s">
        <v>1122</v>
      </c>
      <c r="H4" s="422" t="s">
        <v>1123</v>
      </c>
      <c r="I4" s="422" t="s">
        <v>1124</v>
      </c>
    </row>
    <row r="5" spans="1:9" s="772" customFormat="1" ht="42.75">
      <c r="A5" s="776" t="s">
        <v>904</v>
      </c>
      <c r="B5" s="776" t="s">
        <v>905</v>
      </c>
      <c r="C5" s="777" t="s">
        <v>906</v>
      </c>
      <c r="D5" s="777" t="s">
        <v>1125</v>
      </c>
      <c r="E5" s="777" t="s">
        <v>971</v>
      </c>
      <c r="F5" s="776" t="s">
        <v>1126</v>
      </c>
      <c r="G5" s="776" t="s">
        <v>1127</v>
      </c>
      <c r="H5" s="776" t="s">
        <v>911</v>
      </c>
      <c r="I5" s="776" t="s">
        <v>1128</v>
      </c>
    </row>
    <row r="6" spans="1:9" s="772" customFormat="1" ht="25.5" customHeight="1">
      <c r="A6" s="422" t="s">
        <v>9</v>
      </c>
      <c r="B6" s="422"/>
      <c r="C6" s="422">
        <f>C7+C23</f>
        <v>4268.83</v>
      </c>
      <c r="D6" s="778"/>
      <c r="E6" s="422"/>
      <c r="F6" s="778"/>
      <c r="G6" s="778"/>
      <c r="H6" s="422">
        <f>H7+H23</f>
        <v>300</v>
      </c>
      <c r="I6" s="422">
        <f>I7+I23</f>
        <v>3400</v>
      </c>
    </row>
    <row r="7" spans="1:9" s="772" customFormat="1" ht="36" customHeight="1">
      <c r="A7" s="422" t="s">
        <v>1129</v>
      </c>
      <c r="B7" s="422"/>
      <c r="C7" s="422">
        <f>SUM(C8:C22)</f>
        <v>707.65</v>
      </c>
      <c r="D7" s="778"/>
      <c r="E7" s="422"/>
      <c r="F7" s="778"/>
      <c r="G7" s="778"/>
      <c r="H7" s="422">
        <f>SUM(H8:H22)</f>
        <v>80</v>
      </c>
      <c r="I7" s="422">
        <f>SUM(I8:I22)</f>
        <v>1200</v>
      </c>
    </row>
    <row r="8" spans="1:9" s="553" customFormat="1" ht="22.5" customHeight="1">
      <c r="A8" s="779" t="s">
        <v>635</v>
      </c>
      <c r="B8" s="468">
        <v>15</v>
      </c>
      <c r="C8" s="780">
        <v>33.75</v>
      </c>
      <c r="D8" s="781">
        <f aca="true" t="shared" si="0" ref="D8:D22">C8/SUM($C$8:$C$22)</f>
        <v>0.0476930686073624</v>
      </c>
      <c r="E8" s="780">
        <v>49.65</v>
      </c>
      <c r="F8" s="781">
        <f aca="true" t="shared" si="1" ref="F8:F22">(100-E8)/(15*100-SUM($E$8:$E$22))</f>
        <v>0.06561885026912201</v>
      </c>
      <c r="G8" s="781">
        <f aca="true" t="shared" si="2" ref="G8:G22">D8*30%+F8*70%</f>
        <v>0.06024111577059412</v>
      </c>
      <c r="H8" s="465">
        <f aca="true" t="shared" si="3" ref="H8:H22">ROUND(80*G8,0)</f>
        <v>5</v>
      </c>
      <c r="I8" s="468">
        <f aca="true" t="shared" si="4" ref="I8:I22">B8*H8</f>
        <v>75</v>
      </c>
    </row>
    <row r="9" spans="1:9" s="553" customFormat="1" ht="22.5" customHeight="1">
      <c r="A9" s="779" t="s">
        <v>704</v>
      </c>
      <c r="B9" s="468">
        <v>15</v>
      </c>
      <c r="C9" s="780">
        <v>18.94</v>
      </c>
      <c r="D9" s="781">
        <f t="shared" si="0"/>
        <v>0.02676464353847241</v>
      </c>
      <c r="E9" s="780">
        <v>47.25</v>
      </c>
      <c r="F9" s="781">
        <f t="shared" si="1"/>
        <v>0.06874666041104639</v>
      </c>
      <c r="G9" s="781">
        <f t="shared" si="2"/>
        <v>0.0561520553492742</v>
      </c>
      <c r="H9" s="465">
        <f>ROUND(80*G9,0)+1</f>
        <v>5</v>
      </c>
      <c r="I9" s="468">
        <f t="shared" si="4"/>
        <v>75</v>
      </c>
    </row>
    <row r="10" spans="1:9" s="553" customFormat="1" ht="22.5" customHeight="1">
      <c r="A10" s="779" t="s">
        <v>729</v>
      </c>
      <c r="B10" s="468">
        <v>15</v>
      </c>
      <c r="C10" s="780">
        <v>41.27</v>
      </c>
      <c r="D10" s="781">
        <f t="shared" si="0"/>
        <v>0.05831979085706211</v>
      </c>
      <c r="E10" s="780">
        <v>33.71</v>
      </c>
      <c r="F10" s="781">
        <f t="shared" si="1"/>
        <v>0.08639272262840311</v>
      </c>
      <c r="G10" s="781">
        <f t="shared" si="2"/>
        <v>0.07797084309700081</v>
      </c>
      <c r="H10" s="465">
        <f t="shared" si="3"/>
        <v>6</v>
      </c>
      <c r="I10" s="468">
        <f t="shared" si="4"/>
        <v>90</v>
      </c>
    </row>
    <row r="11" spans="1:9" s="553" customFormat="1" ht="22.5" customHeight="1">
      <c r="A11" s="779" t="s">
        <v>641</v>
      </c>
      <c r="B11" s="468">
        <v>15</v>
      </c>
      <c r="C11" s="780">
        <v>71.32</v>
      </c>
      <c r="D11" s="781">
        <f t="shared" si="0"/>
        <v>0.10078428601709884</v>
      </c>
      <c r="E11" s="780">
        <v>44.88</v>
      </c>
      <c r="F11" s="781">
        <f t="shared" si="1"/>
        <v>0.07183537292619671</v>
      </c>
      <c r="G11" s="781">
        <f t="shared" si="2"/>
        <v>0.08052004685346734</v>
      </c>
      <c r="H11" s="465">
        <f t="shared" si="3"/>
        <v>6</v>
      </c>
      <c r="I11" s="468">
        <f t="shared" si="4"/>
        <v>90</v>
      </c>
    </row>
    <row r="12" spans="1:9" s="553" customFormat="1" ht="22.5" customHeight="1">
      <c r="A12" s="779" t="s">
        <v>705</v>
      </c>
      <c r="B12" s="468">
        <v>15</v>
      </c>
      <c r="C12" s="780">
        <v>36.21</v>
      </c>
      <c r="D12" s="781">
        <f t="shared" si="0"/>
        <v>0.051169363385854594</v>
      </c>
      <c r="E12" s="780">
        <v>46.76</v>
      </c>
      <c r="F12" s="781">
        <f t="shared" si="1"/>
        <v>0.06938525498168928</v>
      </c>
      <c r="G12" s="781">
        <f t="shared" si="2"/>
        <v>0.06392048750293887</v>
      </c>
      <c r="H12" s="465">
        <f t="shared" si="3"/>
        <v>5</v>
      </c>
      <c r="I12" s="468">
        <f t="shared" si="4"/>
        <v>75</v>
      </c>
    </row>
    <row r="13" spans="1:9" s="553" customFormat="1" ht="22.5" customHeight="1">
      <c r="A13" s="779" t="s">
        <v>643</v>
      </c>
      <c r="B13" s="468">
        <v>15</v>
      </c>
      <c r="C13" s="780">
        <v>99.31</v>
      </c>
      <c r="D13" s="781">
        <f t="shared" si="0"/>
        <v>0.14033773758213808</v>
      </c>
      <c r="E13" s="780">
        <v>63</v>
      </c>
      <c r="F13" s="781">
        <f t="shared" si="1"/>
        <v>0.04822040635466761</v>
      </c>
      <c r="G13" s="781">
        <f t="shared" si="2"/>
        <v>0.07585560572290875</v>
      </c>
      <c r="H13" s="465">
        <f t="shared" si="3"/>
        <v>6</v>
      </c>
      <c r="I13" s="468">
        <f t="shared" si="4"/>
        <v>90</v>
      </c>
    </row>
    <row r="14" spans="1:9" s="553" customFormat="1" ht="22.5" customHeight="1">
      <c r="A14" s="779" t="s">
        <v>605</v>
      </c>
      <c r="B14" s="468">
        <v>15</v>
      </c>
      <c r="C14" s="780">
        <v>54.36</v>
      </c>
      <c r="D14" s="781">
        <f t="shared" si="0"/>
        <v>0.07681763583692504</v>
      </c>
      <c r="E14" s="780">
        <v>48.12</v>
      </c>
      <c r="F14" s="781">
        <f t="shared" si="1"/>
        <v>0.0676128292345988</v>
      </c>
      <c r="G14" s="781">
        <f t="shared" si="2"/>
        <v>0.07037427121529667</v>
      </c>
      <c r="H14" s="465">
        <f t="shared" si="3"/>
        <v>6</v>
      </c>
      <c r="I14" s="468">
        <f t="shared" si="4"/>
        <v>90</v>
      </c>
    </row>
    <row r="15" spans="1:9" s="553" customFormat="1" ht="22.5" customHeight="1">
      <c r="A15" s="779" t="s">
        <v>733</v>
      </c>
      <c r="B15" s="468">
        <v>15</v>
      </c>
      <c r="C15" s="780">
        <v>23.52</v>
      </c>
      <c r="D15" s="781">
        <f t="shared" si="0"/>
        <v>0.03323676958948633</v>
      </c>
      <c r="E15" s="780">
        <v>39.11</v>
      </c>
      <c r="F15" s="781">
        <f t="shared" si="1"/>
        <v>0.07935514980907327</v>
      </c>
      <c r="G15" s="781">
        <f t="shared" si="2"/>
        <v>0.06551963574319718</v>
      </c>
      <c r="H15" s="465">
        <f t="shared" si="3"/>
        <v>5</v>
      </c>
      <c r="I15" s="468">
        <f t="shared" si="4"/>
        <v>75</v>
      </c>
    </row>
    <row r="16" spans="1:9" s="553" customFormat="1" ht="22.5" customHeight="1">
      <c r="A16" s="779" t="s">
        <v>735</v>
      </c>
      <c r="B16" s="468">
        <v>15</v>
      </c>
      <c r="C16" s="780">
        <v>21.14</v>
      </c>
      <c r="D16" s="781">
        <f t="shared" si="0"/>
        <v>0.02987352504769307</v>
      </c>
      <c r="E16" s="780">
        <v>51.88</v>
      </c>
      <c r="F16" s="781">
        <f t="shared" si="1"/>
        <v>0.06271259334558392</v>
      </c>
      <c r="G16" s="781">
        <f t="shared" si="2"/>
        <v>0.052860872856216656</v>
      </c>
      <c r="H16" s="465">
        <f t="shared" si="3"/>
        <v>4</v>
      </c>
      <c r="I16" s="468">
        <f t="shared" si="4"/>
        <v>60</v>
      </c>
    </row>
    <row r="17" spans="1:9" s="553" customFormat="1" ht="22.5" customHeight="1">
      <c r="A17" s="779" t="s">
        <v>706</v>
      </c>
      <c r="B17" s="468">
        <v>15</v>
      </c>
      <c r="C17" s="780">
        <v>38.6</v>
      </c>
      <c r="D17" s="781">
        <f t="shared" si="0"/>
        <v>0.05454673920723522</v>
      </c>
      <c r="E17" s="780">
        <v>44.8</v>
      </c>
      <c r="F17" s="781">
        <f t="shared" si="1"/>
        <v>0.07193963326426087</v>
      </c>
      <c r="G17" s="781">
        <f t="shared" si="2"/>
        <v>0.06672176504715317</v>
      </c>
      <c r="H17" s="465">
        <f t="shared" si="3"/>
        <v>5</v>
      </c>
      <c r="I17" s="468">
        <f t="shared" si="4"/>
        <v>75</v>
      </c>
    </row>
    <row r="18" spans="1:9" s="553" customFormat="1" ht="22.5" customHeight="1">
      <c r="A18" s="779" t="s">
        <v>645</v>
      </c>
      <c r="B18" s="468">
        <v>15</v>
      </c>
      <c r="C18" s="780">
        <v>49.47</v>
      </c>
      <c r="D18" s="781">
        <f t="shared" si="0"/>
        <v>0.06990744011870274</v>
      </c>
      <c r="E18" s="780">
        <v>57.91</v>
      </c>
      <c r="F18" s="781">
        <f t="shared" si="1"/>
        <v>0.054853970363998916</v>
      </c>
      <c r="G18" s="781">
        <f t="shared" si="2"/>
        <v>0.05937001129041006</v>
      </c>
      <c r="H18" s="465">
        <f t="shared" si="3"/>
        <v>5</v>
      </c>
      <c r="I18" s="468">
        <f t="shared" si="4"/>
        <v>75</v>
      </c>
    </row>
    <row r="19" spans="1:9" s="553" customFormat="1" ht="22.5" customHeight="1">
      <c r="A19" s="779" t="s">
        <v>647</v>
      </c>
      <c r="B19" s="468">
        <v>15</v>
      </c>
      <c r="C19" s="780">
        <v>109.13</v>
      </c>
      <c r="D19" s="781">
        <f t="shared" si="0"/>
        <v>0.1542146541369321</v>
      </c>
      <c r="E19" s="780">
        <v>55.22</v>
      </c>
      <c r="F19" s="781">
        <f t="shared" si="1"/>
        <v>0.05835972423140583</v>
      </c>
      <c r="G19" s="781">
        <f t="shared" si="2"/>
        <v>0.08711620320306371</v>
      </c>
      <c r="H19" s="465">
        <f t="shared" si="3"/>
        <v>7</v>
      </c>
      <c r="I19" s="468">
        <f t="shared" si="4"/>
        <v>105</v>
      </c>
    </row>
    <row r="20" spans="1:9" s="553" customFormat="1" ht="22.5" customHeight="1">
      <c r="A20" s="779" t="s">
        <v>710</v>
      </c>
      <c r="B20" s="468">
        <v>15</v>
      </c>
      <c r="C20" s="780">
        <v>9.48</v>
      </c>
      <c r="D20" s="781">
        <f t="shared" si="0"/>
        <v>0.013396453048823573</v>
      </c>
      <c r="E20" s="780">
        <v>39.66</v>
      </c>
      <c r="F20" s="781">
        <f t="shared" si="1"/>
        <v>0.07863835998488226</v>
      </c>
      <c r="G20" s="781">
        <f t="shared" si="2"/>
        <v>0.05906578790406466</v>
      </c>
      <c r="H20" s="465">
        <f t="shared" si="3"/>
        <v>5</v>
      </c>
      <c r="I20" s="468">
        <f t="shared" si="4"/>
        <v>75</v>
      </c>
    </row>
    <row r="21" spans="1:9" s="553" customFormat="1" ht="22.5" customHeight="1">
      <c r="A21" s="779" t="s">
        <v>711</v>
      </c>
      <c r="B21" s="468">
        <v>15</v>
      </c>
      <c r="C21" s="780">
        <v>13.51</v>
      </c>
      <c r="D21" s="781">
        <f t="shared" si="0"/>
        <v>0.019091358722532325</v>
      </c>
      <c r="E21" s="780">
        <v>55.11</v>
      </c>
      <c r="F21" s="781">
        <f t="shared" si="1"/>
        <v>0.058503082196244026</v>
      </c>
      <c r="G21" s="781">
        <f t="shared" si="2"/>
        <v>0.04667956515413051</v>
      </c>
      <c r="H21" s="465">
        <f t="shared" si="3"/>
        <v>4</v>
      </c>
      <c r="I21" s="468">
        <f t="shared" si="4"/>
        <v>60</v>
      </c>
    </row>
    <row r="22" spans="1:9" s="553" customFormat="1" ht="22.5" customHeight="1">
      <c r="A22" s="779" t="s">
        <v>681</v>
      </c>
      <c r="B22" s="468">
        <v>15</v>
      </c>
      <c r="C22" s="780">
        <v>87.64</v>
      </c>
      <c r="D22" s="781">
        <f t="shared" si="0"/>
        <v>0.1238465343036812</v>
      </c>
      <c r="E22" s="780">
        <v>55.63</v>
      </c>
      <c r="F22" s="781">
        <f t="shared" si="1"/>
        <v>0.057825389998827074</v>
      </c>
      <c r="G22" s="781">
        <f t="shared" si="2"/>
        <v>0.0776317332902833</v>
      </c>
      <c r="H22" s="465">
        <f t="shared" si="3"/>
        <v>6</v>
      </c>
      <c r="I22" s="468">
        <f t="shared" si="4"/>
        <v>90</v>
      </c>
    </row>
    <row r="23" spans="1:9" s="553" customFormat="1" ht="22.5" customHeight="1">
      <c r="A23" s="782" t="s">
        <v>1130</v>
      </c>
      <c r="B23" s="783"/>
      <c r="C23" s="783">
        <f>SUM(C24:C70)</f>
        <v>3561.1800000000003</v>
      </c>
      <c r="D23" s="784"/>
      <c r="E23" s="783"/>
      <c r="F23" s="784"/>
      <c r="G23" s="784"/>
      <c r="H23" s="783">
        <f>SUM(H24:H70)</f>
        <v>220</v>
      </c>
      <c r="I23" s="783">
        <f>SUM(I24:I70)</f>
        <v>2200</v>
      </c>
    </row>
    <row r="24" spans="1:9" s="553" customFormat="1" ht="22.5" customHeight="1">
      <c r="A24" s="779" t="s">
        <v>702</v>
      </c>
      <c r="B24" s="468">
        <v>10</v>
      </c>
      <c r="C24" s="780">
        <v>6.25</v>
      </c>
      <c r="D24" s="781">
        <f aca="true" t="shared" si="5" ref="D24:D70">C24/SUM($C$24:$C$70)</f>
        <v>0.0017550362520288218</v>
      </c>
      <c r="E24" s="780">
        <v>34.41</v>
      </c>
      <c r="F24" s="781">
        <f aca="true" t="shared" si="6" ref="F24:F70">(100-E24)/(47*100-SUM($E$24:$E$70))</f>
        <v>0.03634842170597624</v>
      </c>
      <c r="G24" s="781">
        <f aca="true" t="shared" si="7" ref="G24:G70">D24*30%+F24*70%</f>
        <v>0.025970406069792014</v>
      </c>
      <c r="H24" s="465">
        <f aca="true" t="shared" si="8" ref="H24:H52">ROUND(220*G24,0)</f>
        <v>6</v>
      </c>
      <c r="I24" s="468">
        <f aca="true" t="shared" si="9" ref="I24:I70">B24*H24</f>
        <v>60</v>
      </c>
    </row>
    <row r="25" spans="1:9" s="553" customFormat="1" ht="22.5" customHeight="1">
      <c r="A25" s="779" t="s">
        <v>599</v>
      </c>
      <c r="B25" s="468">
        <v>10</v>
      </c>
      <c r="C25" s="780">
        <v>41.95</v>
      </c>
      <c r="D25" s="781">
        <f t="shared" si="5"/>
        <v>0.011779803323617452</v>
      </c>
      <c r="E25" s="780">
        <v>59.98</v>
      </c>
      <c r="F25" s="781">
        <f t="shared" si="6"/>
        <v>0.022178134420996632</v>
      </c>
      <c r="G25" s="781">
        <f t="shared" si="7"/>
        <v>0.019058635091782877</v>
      </c>
      <c r="H25" s="465">
        <f t="shared" si="8"/>
        <v>4</v>
      </c>
      <c r="I25" s="468">
        <f t="shared" si="9"/>
        <v>40</v>
      </c>
    </row>
    <row r="26" spans="1:9" s="553" customFormat="1" ht="22.5" customHeight="1">
      <c r="A26" s="779" t="s">
        <v>703</v>
      </c>
      <c r="B26" s="468">
        <v>10</v>
      </c>
      <c r="C26" s="780">
        <v>21.18</v>
      </c>
      <c r="D26" s="781">
        <f t="shared" si="5"/>
        <v>0.0059474668508752715</v>
      </c>
      <c r="E26" s="780">
        <v>44.65</v>
      </c>
      <c r="F26" s="781">
        <f t="shared" si="6"/>
        <v>0.03067365667671573</v>
      </c>
      <c r="G26" s="781">
        <f t="shared" si="7"/>
        <v>0.02325579972896359</v>
      </c>
      <c r="H26" s="465">
        <f t="shared" si="8"/>
        <v>5</v>
      </c>
      <c r="I26" s="468">
        <f t="shared" si="9"/>
        <v>50</v>
      </c>
    </row>
    <row r="27" spans="1:9" s="553" customFormat="1" ht="22.5" customHeight="1">
      <c r="A27" s="779" t="s">
        <v>723</v>
      </c>
      <c r="B27" s="468">
        <v>10</v>
      </c>
      <c r="C27" s="780">
        <v>21.85</v>
      </c>
      <c r="D27" s="781">
        <f t="shared" si="5"/>
        <v>0.006135606737092761</v>
      </c>
      <c r="E27" s="780">
        <v>52.55</v>
      </c>
      <c r="F27" s="781">
        <f t="shared" si="6"/>
        <v>0.026295664124844832</v>
      </c>
      <c r="G27" s="781">
        <f t="shared" si="7"/>
        <v>0.02024764690851921</v>
      </c>
      <c r="H27" s="465">
        <f t="shared" si="8"/>
        <v>4</v>
      </c>
      <c r="I27" s="468">
        <f t="shared" si="9"/>
        <v>40</v>
      </c>
    </row>
    <row r="28" spans="1:9" s="553" customFormat="1" ht="22.5" customHeight="1">
      <c r="A28" s="779" t="s">
        <v>637</v>
      </c>
      <c r="B28" s="468">
        <v>10</v>
      </c>
      <c r="C28" s="780">
        <v>35.1</v>
      </c>
      <c r="D28" s="781">
        <f t="shared" si="5"/>
        <v>0.009856283591393863</v>
      </c>
      <c r="E28" s="780">
        <v>75.02</v>
      </c>
      <c r="F28" s="781">
        <f t="shared" si="6"/>
        <v>0.013843323284270263</v>
      </c>
      <c r="G28" s="781">
        <f t="shared" si="7"/>
        <v>0.012647211376407341</v>
      </c>
      <c r="H28" s="465">
        <f t="shared" si="8"/>
        <v>3</v>
      </c>
      <c r="I28" s="468">
        <f t="shared" si="9"/>
        <v>30</v>
      </c>
    </row>
    <row r="29" spans="1:9" s="553" customFormat="1" ht="22.5" customHeight="1">
      <c r="A29" s="779" t="s">
        <v>726</v>
      </c>
      <c r="B29" s="468">
        <v>10</v>
      </c>
      <c r="C29" s="780">
        <v>21.91</v>
      </c>
      <c r="D29" s="781">
        <f t="shared" si="5"/>
        <v>0.006152455085112238</v>
      </c>
      <c r="E29" s="780">
        <v>47.74</v>
      </c>
      <c r="F29" s="781">
        <f t="shared" si="6"/>
        <v>0.02896125199503458</v>
      </c>
      <c r="G29" s="781">
        <f t="shared" si="7"/>
        <v>0.022118612922057877</v>
      </c>
      <c r="H29" s="465">
        <f t="shared" si="8"/>
        <v>5</v>
      </c>
      <c r="I29" s="468">
        <f t="shared" si="9"/>
        <v>50</v>
      </c>
    </row>
    <row r="30" spans="1:9" s="553" customFormat="1" ht="22.5" customHeight="1">
      <c r="A30" s="779" t="s">
        <v>602</v>
      </c>
      <c r="B30" s="468">
        <v>10</v>
      </c>
      <c r="C30" s="780">
        <v>37.81</v>
      </c>
      <c r="D30" s="781">
        <f t="shared" si="5"/>
        <v>0.01061726731027356</v>
      </c>
      <c r="E30" s="780">
        <v>24.43</v>
      </c>
      <c r="F30" s="781">
        <f t="shared" si="6"/>
        <v>0.04187910090441567</v>
      </c>
      <c r="G30" s="781">
        <f t="shared" si="7"/>
        <v>0.032500550826173036</v>
      </c>
      <c r="H30" s="465">
        <f t="shared" si="8"/>
        <v>7</v>
      </c>
      <c r="I30" s="468">
        <f t="shared" si="9"/>
        <v>70</v>
      </c>
    </row>
    <row r="31" spans="1:9" s="553" customFormat="1" ht="22.5" customHeight="1">
      <c r="A31" s="779" t="s">
        <v>639</v>
      </c>
      <c r="B31" s="468">
        <v>10</v>
      </c>
      <c r="C31" s="780">
        <v>70.21</v>
      </c>
      <c r="D31" s="781">
        <f t="shared" si="5"/>
        <v>0.01971537524079097</v>
      </c>
      <c r="E31" s="780">
        <v>59.52</v>
      </c>
      <c r="F31" s="781">
        <f t="shared" si="6"/>
        <v>0.02243305550629544</v>
      </c>
      <c r="G31" s="781">
        <f t="shared" si="7"/>
        <v>0.0216177514266441</v>
      </c>
      <c r="H31" s="465">
        <f t="shared" si="8"/>
        <v>5</v>
      </c>
      <c r="I31" s="468">
        <f t="shared" si="9"/>
        <v>50</v>
      </c>
    </row>
    <row r="32" spans="1:9" s="553" customFormat="1" ht="22.5" customHeight="1">
      <c r="A32" s="779" t="s">
        <v>608</v>
      </c>
      <c r="B32" s="468">
        <v>10</v>
      </c>
      <c r="C32" s="780">
        <v>93.67</v>
      </c>
      <c r="D32" s="781">
        <f t="shared" si="5"/>
        <v>0.02630307931640636</v>
      </c>
      <c r="E32" s="780">
        <v>80.89</v>
      </c>
      <c r="F32" s="781">
        <f t="shared" si="6"/>
        <v>0.010590308565348466</v>
      </c>
      <c r="G32" s="781">
        <f t="shared" si="7"/>
        <v>0.015304139790665833</v>
      </c>
      <c r="H32" s="465">
        <f t="shared" si="8"/>
        <v>3</v>
      </c>
      <c r="I32" s="468">
        <f t="shared" si="9"/>
        <v>30</v>
      </c>
    </row>
    <row r="33" spans="1:9" s="553" customFormat="1" ht="22.5" customHeight="1">
      <c r="A33" s="779" t="s">
        <v>650</v>
      </c>
      <c r="B33" s="468">
        <v>10</v>
      </c>
      <c r="C33" s="780">
        <v>107.24</v>
      </c>
      <c r="D33" s="781">
        <f t="shared" si="5"/>
        <v>0.030113614026811335</v>
      </c>
      <c r="E33" s="780">
        <v>71.26</v>
      </c>
      <c r="F33" s="781">
        <f t="shared" si="6"/>
        <v>0.01592702606845185</v>
      </c>
      <c r="G33" s="781">
        <f t="shared" si="7"/>
        <v>0.020183002455959692</v>
      </c>
      <c r="H33" s="465">
        <f t="shared" si="8"/>
        <v>4</v>
      </c>
      <c r="I33" s="468">
        <f t="shared" si="9"/>
        <v>40</v>
      </c>
    </row>
    <row r="34" spans="1:9" s="553" customFormat="1" ht="22.5" customHeight="1">
      <c r="A34" s="779" t="s">
        <v>740</v>
      </c>
      <c r="B34" s="468">
        <v>10</v>
      </c>
      <c r="C34" s="780">
        <v>31.28</v>
      </c>
      <c r="D34" s="781">
        <f t="shared" si="5"/>
        <v>0.008783605434153848</v>
      </c>
      <c r="E34" s="780">
        <v>58.63</v>
      </c>
      <c r="F34" s="781">
        <f t="shared" si="6"/>
        <v>0.022926272388721403</v>
      </c>
      <c r="G34" s="781">
        <f t="shared" si="7"/>
        <v>0.018683472302351137</v>
      </c>
      <c r="H34" s="465">
        <f t="shared" si="8"/>
        <v>4</v>
      </c>
      <c r="I34" s="468">
        <f t="shared" si="9"/>
        <v>40</v>
      </c>
    </row>
    <row r="35" spans="1:9" s="553" customFormat="1" ht="22.5" customHeight="1">
      <c r="A35" s="779" t="s">
        <v>652</v>
      </c>
      <c r="B35" s="468">
        <v>10</v>
      </c>
      <c r="C35" s="780">
        <v>143.11</v>
      </c>
      <c r="D35" s="781">
        <f t="shared" si="5"/>
        <v>0.04018611808445515</v>
      </c>
      <c r="E35" s="780">
        <v>60.43</v>
      </c>
      <c r="F35" s="781">
        <f t="shared" si="6"/>
        <v>0.021928755098421706</v>
      </c>
      <c r="G35" s="781">
        <f t="shared" si="7"/>
        <v>0.027405963994231737</v>
      </c>
      <c r="H35" s="465">
        <f t="shared" si="8"/>
        <v>6</v>
      </c>
      <c r="I35" s="468">
        <f t="shared" si="9"/>
        <v>60</v>
      </c>
    </row>
    <row r="36" spans="1:9" s="553" customFormat="1" ht="22.5" customHeight="1">
      <c r="A36" s="779" t="s">
        <v>655</v>
      </c>
      <c r="B36" s="468">
        <v>10</v>
      </c>
      <c r="C36" s="780">
        <v>75.76</v>
      </c>
      <c r="D36" s="781">
        <f t="shared" si="5"/>
        <v>0.021273847432592568</v>
      </c>
      <c r="E36" s="780">
        <v>72.16</v>
      </c>
      <c r="F36" s="781">
        <f t="shared" si="6"/>
        <v>0.015428267423302005</v>
      </c>
      <c r="G36" s="781">
        <f t="shared" si="7"/>
        <v>0.017181941426089174</v>
      </c>
      <c r="H36" s="465">
        <f t="shared" si="8"/>
        <v>4</v>
      </c>
      <c r="I36" s="468">
        <f t="shared" si="9"/>
        <v>40</v>
      </c>
    </row>
    <row r="37" spans="1:9" s="553" customFormat="1" ht="22.5" customHeight="1">
      <c r="A37" s="779" t="s">
        <v>707</v>
      </c>
      <c r="B37" s="468">
        <v>10</v>
      </c>
      <c r="C37" s="780">
        <v>29.28</v>
      </c>
      <c r="D37" s="781">
        <f t="shared" si="5"/>
        <v>0.008221993833504625</v>
      </c>
      <c r="E37" s="780">
        <v>61.03</v>
      </c>
      <c r="F37" s="781">
        <f t="shared" si="6"/>
        <v>0.021596249334988472</v>
      </c>
      <c r="G37" s="781">
        <f t="shared" si="7"/>
        <v>0.017583972684543318</v>
      </c>
      <c r="H37" s="465">
        <f t="shared" si="8"/>
        <v>4</v>
      </c>
      <c r="I37" s="468">
        <f t="shared" si="9"/>
        <v>40</v>
      </c>
    </row>
    <row r="38" spans="1:9" s="553" customFormat="1" ht="22.5" customHeight="1">
      <c r="A38" s="779" t="s">
        <v>611</v>
      </c>
      <c r="B38" s="468">
        <v>10</v>
      </c>
      <c r="C38" s="780">
        <v>95.34</v>
      </c>
      <c r="D38" s="781">
        <f t="shared" si="5"/>
        <v>0.02677202500294846</v>
      </c>
      <c r="E38" s="780">
        <v>64.86</v>
      </c>
      <c r="F38" s="781">
        <f t="shared" si="6"/>
        <v>0.01947375421173967</v>
      </c>
      <c r="G38" s="781">
        <f t="shared" si="7"/>
        <v>0.021663235449102307</v>
      </c>
      <c r="H38" s="465">
        <f t="shared" si="8"/>
        <v>5</v>
      </c>
      <c r="I38" s="468">
        <f t="shared" si="9"/>
        <v>50</v>
      </c>
    </row>
    <row r="39" spans="1:9" s="553" customFormat="1" ht="22.5" customHeight="1">
      <c r="A39" s="779" t="s">
        <v>613</v>
      </c>
      <c r="B39" s="468">
        <v>10</v>
      </c>
      <c r="C39" s="780">
        <v>71.54</v>
      </c>
      <c r="D39" s="781">
        <f t="shared" si="5"/>
        <v>0.020088846955222707</v>
      </c>
      <c r="E39" s="780">
        <v>85.28</v>
      </c>
      <c r="F39" s="781">
        <f t="shared" si="6"/>
        <v>0.008157474729561978</v>
      </c>
      <c r="G39" s="781">
        <f t="shared" si="7"/>
        <v>0.011736886397260195</v>
      </c>
      <c r="H39" s="465">
        <f t="shared" si="8"/>
        <v>3</v>
      </c>
      <c r="I39" s="468">
        <f t="shared" si="9"/>
        <v>30</v>
      </c>
    </row>
    <row r="40" spans="1:9" s="553" customFormat="1" ht="22.5" customHeight="1">
      <c r="A40" s="779" t="s">
        <v>615</v>
      </c>
      <c r="B40" s="468">
        <v>10</v>
      </c>
      <c r="C40" s="780">
        <v>50.72</v>
      </c>
      <c r="D40" s="781">
        <f t="shared" si="5"/>
        <v>0.014242470192464295</v>
      </c>
      <c r="E40" s="780">
        <v>49.99</v>
      </c>
      <c r="F40" s="781">
        <f t="shared" si="6"/>
        <v>0.027714355382159956</v>
      </c>
      <c r="G40" s="781">
        <f t="shared" si="7"/>
        <v>0.023672789825251256</v>
      </c>
      <c r="H40" s="465">
        <f t="shared" si="8"/>
        <v>5</v>
      </c>
      <c r="I40" s="468">
        <f t="shared" si="9"/>
        <v>50</v>
      </c>
    </row>
    <row r="41" spans="1:9" s="553" customFormat="1" ht="22.5" customHeight="1">
      <c r="A41" s="779" t="s">
        <v>657</v>
      </c>
      <c r="B41" s="468">
        <v>10</v>
      </c>
      <c r="C41" s="780">
        <v>89.18</v>
      </c>
      <c r="D41" s="781">
        <f t="shared" si="5"/>
        <v>0.025042261272948854</v>
      </c>
      <c r="E41" s="780">
        <v>74.95</v>
      </c>
      <c r="F41" s="781">
        <f t="shared" si="6"/>
        <v>0.013882115623337469</v>
      </c>
      <c r="G41" s="781">
        <f t="shared" si="7"/>
        <v>0.017230159318220882</v>
      </c>
      <c r="H41" s="465">
        <f t="shared" si="8"/>
        <v>4</v>
      </c>
      <c r="I41" s="468">
        <f t="shared" si="9"/>
        <v>40</v>
      </c>
    </row>
    <row r="42" spans="1:9" s="553" customFormat="1" ht="22.5" customHeight="1">
      <c r="A42" s="779" t="s">
        <v>746</v>
      </c>
      <c r="B42" s="468">
        <v>10</v>
      </c>
      <c r="C42" s="780">
        <v>46.58</v>
      </c>
      <c r="D42" s="781">
        <f t="shared" si="5"/>
        <v>0.013079934179120402</v>
      </c>
      <c r="E42" s="780">
        <v>56.16</v>
      </c>
      <c r="F42" s="781">
        <f t="shared" si="6"/>
        <v>0.02429508778152155</v>
      </c>
      <c r="G42" s="781">
        <f t="shared" si="7"/>
        <v>0.020930541700801202</v>
      </c>
      <c r="H42" s="465">
        <f t="shared" si="8"/>
        <v>5</v>
      </c>
      <c r="I42" s="468">
        <f t="shared" si="9"/>
        <v>50</v>
      </c>
    </row>
    <row r="43" spans="1:9" s="553" customFormat="1" ht="22.5" customHeight="1">
      <c r="A43" s="779" t="s">
        <v>618</v>
      </c>
      <c r="B43" s="468">
        <v>10</v>
      </c>
      <c r="C43" s="780">
        <v>47.44</v>
      </c>
      <c r="D43" s="781">
        <f t="shared" si="5"/>
        <v>0.013321427167399568</v>
      </c>
      <c r="E43" s="780">
        <v>48.87</v>
      </c>
      <c r="F43" s="781">
        <f t="shared" si="6"/>
        <v>0.028335032807235327</v>
      </c>
      <c r="G43" s="781">
        <f t="shared" si="7"/>
        <v>0.023830951115284597</v>
      </c>
      <c r="H43" s="465">
        <f t="shared" si="8"/>
        <v>5</v>
      </c>
      <c r="I43" s="468">
        <f t="shared" si="9"/>
        <v>50</v>
      </c>
    </row>
    <row r="44" spans="1:9" s="553" customFormat="1" ht="22.5" customHeight="1">
      <c r="A44" s="779" t="s">
        <v>659</v>
      </c>
      <c r="B44" s="468">
        <v>10</v>
      </c>
      <c r="C44" s="780">
        <v>149.47</v>
      </c>
      <c r="D44" s="781">
        <f t="shared" si="5"/>
        <v>0.04197204297451968</v>
      </c>
      <c r="E44" s="780">
        <v>53.78</v>
      </c>
      <c r="F44" s="781">
        <f t="shared" si="6"/>
        <v>0.025614027309806702</v>
      </c>
      <c r="G44" s="781">
        <f t="shared" si="7"/>
        <v>0.030521432009220598</v>
      </c>
      <c r="H44" s="465">
        <f t="shared" si="8"/>
        <v>7</v>
      </c>
      <c r="I44" s="468">
        <f t="shared" si="9"/>
        <v>70</v>
      </c>
    </row>
    <row r="45" spans="1:9" s="553" customFormat="1" ht="22.5" customHeight="1">
      <c r="A45" s="779" t="s">
        <v>708</v>
      </c>
      <c r="B45" s="468">
        <v>10</v>
      </c>
      <c r="C45" s="780">
        <v>150.94</v>
      </c>
      <c r="D45" s="781">
        <f t="shared" si="5"/>
        <v>0.042384827500996855</v>
      </c>
      <c r="E45" s="780">
        <v>87.33</v>
      </c>
      <c r="F45" s="781">
        <f t="shared" si="6"/>
        <v>0.007021413371165101</v>
      </c>
      <c r="G45" s="781">
        <f t="shared" si="7"/>
        <v>0.017630437610114628</v>
      </c>
      <c r="H45" s="465">
        <f t="shared" si="8"/>
        <v>4</v>
      </c>
      <c r="I45" s="468">
        <f t="shared" si="9"/>
        <v>40</v>
      </c>
    </row>
    <row r="46" spans="1:9" s="553" customFormat="1" ht="22.5" customHeight="1">
      <c r="A46" s="779" t="s">
        <v>623</v>
      </c>
      <c r="B46" s="468">
        <v>10</v>
      </c>
      <c r="C46" s="780">
        <v>97.24</v>
      </c>
      <c r="D46" s="781">
        <f t="shared" si="5"/>
        <v>0.027305556023565217</v>
      </c>
      <c r="E46" s="780">
        <v>66.09</v>
      </c>
      <c r="F46" s="781">
        <f t="shared" si="6"/>
        <v>0.01879211739670154</v>
      </c>
      <c r="G46" s="781">
        <f t="shared" si="7"/>
        <v>0.021346148984760643</v>
      </c>
      <c r="H46" s="465">
        <f t="shared" si="8"/>
        <v>5</v>
      </c>
      <c r="I46" s="468">
        <f t="shared" si="9"/>
        <v>50</v>
      </c>
    </row>
    <row r="47" spans="1:9" s="553" customFormat="1" ht="22.5" customHeight="1">
      <c r="A47" s="779" t="s">
        <v>621</v>
      </c>
      <c r="B47" s="468">
        <v>10</v>
      </c>
      <c r="C47" s="780">
        <v>92.91</v>
      </c>
      <c r="D47" s="781">
        <f t="shared" si="5"/>
        <v>0.026089666908159653</v>
      </c>
      <c r="E47" s="780">
        <v>56.3</v>
      </c>
      <c r="F47" s="781">
        <f t="shared" si="6"/>
        <v>0.024217503103387127</v>
      </c>
      <c r="G47" s="781">
        <f t="shared" si="7"/>
        <v>0.024779152244818883</v>
      </c>
      <c r="H47" s="465">
        <f t="shared" si="8"/>
        <v>5</v>
      </c>
      <c r="I47" s="468">
        <f t="shared" si="9"/>
        <v>50</v>
      </c>
    </row>
    <row r="48" spans="1:9" s="553" customFormat="1" ht="22.5" customHeight="1">
      <c r="A48" s="779" t="s">
        <v>665</v>
      </c>
      <c r="B48" s="468">
        <v>10</v>
      </c>
      <c r="C48" s="780">
        <v>72.99</v>
      </c>
      <c r="D48" s="781">
        <f t="shared" si="5"/>
        <v>0.02049601536569339</v>
      </c>
      <c r="E48" s="780">
        <v>64.16</v>
      </c>
      <c r="F48" s="781">
        <f t="shared" si="6"/>
        <v>0.019861677602411778</v>
      </c>
      <c r="G48" s="781">
        <f t="shared" si="7"/>
        <v>0.02005197893139626</v>
      </c>
      <c r="H48" s="465">
        <f t="shared" si="8"/>
        <v>4</v>
      </c>
      <c r="I48" s="468">
        <f t="shared" si="9"/>
        <v>40</v>
      </c>
    </row>
    <row r="49" spans="1:9" s="553" customFormat="1" ht="22.5" customHeight="1">
      <c r="A49" s="779" t="s">
        <v>626</v>
      </c>
      <c r="B49" s="468">
        <v>10</v>
      </c>
      <c r="C49" s="780">
        <v>101.39</v>
      </c>
      <c r="D49" s="781">
        <f t="shared" si="5"/>
        <v>0.02847090009491236</v>
      </c>
      <c r="E49" s="780">
        <v>59.22</v>
      </c>
      <c r="F49" s="781">
        <f t="shared" si="6"/>
        <v>0.02259930838801206</v>
      </c>
      <c r="G49" s="781">
        <f t="shared" si="7"/>
        <v>0.02436078590008215</v>
      </c>
      <c r="H49" s="465">
        <f t="shared" si="8"/>
        <v>5</v>
      </c>
      <c r="I49" s="468">
        <f t="shared" si="9"/>
        <v>50</v>
      </c>
    </row>
    <row r="50" spans="1:9" s="553" customFormat="1" ht="22.5" customHeight="1">
      <c r="A50" s="779" t="s">
        <v>667</v>
      </c>
      <c r="B50" s="468">
        <v>10</v>
      </c>
      <c r="C50" s="780">
        <v>141.41</v>
      </c>
      <c r="D50" s="781">
        <f t="shared" si="5"/>
        <v>0.03970874822390331</v>
      </c>
      <c r="E50" s="780">
        <v>81.54</v>
      </c>
      <c r="F50" s="781">
        <f t="shared" si="6"/>
        <v>0.010230093988295793</v>
      </c>
      <c r="G50" s="781">
        <f t="shared" si="7"/>
        <v>0.019073690258978045</v>
      </c>
      <c r="H50" s="465">
        <f t="shared" si="8"/>
        <v>4</v>
      </c>
      <c r="I50" s="468">
        <f t="shared" si="9"/>
        <v>40</v>
      </c>
    </row>
    <row r="51" spans="1:9" s="553" customFormat="1" ht="22.5" customHeight="1">
      <c r="A51" s="779" t="s">
        <v>670</v>
      </c>
      <c r="B51" s="468">
        <v>10</v>
      </c>
      <c r="C51" s="780">
        <v>130.21</v>
      </c>
      <c r="D51" s="781">
        <f t="shared" si="5"/>
        <v>0.03656372326026766</v>
      </c>
      <c r="E51" s="780">
        <v>62.15</v>
      </c>
      <c r="F51" s="781">
        <f t="shared" si="6"/>
        <v>0.020975571909913105</v>
      </c>
      <c r="G51" s="781">
        <f t="shared" si="7"/>
        <v>0.02565201731501947</v>
      </c>
      <c r="H51" s="465">
        <f t="shared" si="8"/>
        <v>6</v>
      </c>
      <c r="I51" s="468">
        <f t="shared" si="9"/>
        <v>60</v>
      </c>
    </row>
    <row r="52" spans="1:9" s="553" customFormat="1" ht="22.5" customHeight="1">
      <c r="A52" s="779" t="s">
        <v>754</v>
      </c>
      <c r="B52" s="468">
        <v>10</v>
      </c>
      <c r="C52" s="780">
        <v>156.1</v>
      </c>
      <c r="D52" s="781">
        <f t="shared" si="5"/>
        <v>0.04383378543067185</v>
      </c>
      <c r="E52" s="780">
        <v>51.8</v>
      </c>
      <c r="F52" s="781">
        <f t="shared" si="6"/>
        <v>0.026711296329136373</v>
      </c>
      <c r="G52" s="781">
        <f t="shared" si="7"/>
        <v>0.031848043059597014</v>
      </c>
      <c r="H52" s="465">
        <f t="shared" si="8"/>
        <v>7</v>
      </c>
      <c r="I52" s="468">
        <f t="shared" si="9"/>
        <v>70</v>
      </c>
    </row>
    <row r="53" spans="1:9" s="553" customFormat="1" ht="22.5" customHeight="1">
      <c r="A53" s="779" t="s">
        <v>673</v>
      </c>
      <c r="B53" s="468">
        <v>10</v>
      </c>
      <c r="C53" s="780">
        <v>44.48</v>
      </c>
      <c r="D53" s="781">
        <f t="shared" si="5"/>
        <v>0.012490241998438718</v>
      </c>
      <c r="E53" s="780">
        <v>69.84</v>
      </c>
      <c r="F53" s="781">
        <f t="shared" si="6"/>
        <v>0.016713956375243835</v>
      </c>
      <c r="G53" s="781">
        <f t="shared" si="7"/>
        <v>0.015446842062202298</v>
      </c>
      <c r="H53" s="465">
        <f>ROUND(220*G53,0)+1</f>
        <v>4</v>
      </c>
      <c r="I53" s="468">
        <f t="shared" si="9"/>
        <v>40</v>
      </c>
    </row>
    <row r="54" spans="1:9" s="553" customFormat="1" ht="22.5" customHeight="1">
      <c r="A54" s="779" t="s">
        <v>709</v>
      </c>
      <c r="B54" s="468">
        <v>10</v>
      </c>
      <c r="C54" s="780">
        <v>35.87</v>
      </c>
      <c r="D54" s="781">
        <f t="shared" si="5"/>
        <v>0.010072504057643813</v>
      </c>
      <c r="E54" s="780">
        <v>63.19</v>
      </c>
      <c r="F54" s="781">
        <f t="shared" si="6"/>
        <v>0.020399228586628838</v>
      </c>
      <c r="G54" s="781">
        <f t="shared" si="7"/>
        <v>0.01730121122793333</v>
      </c>
      <c r="H54" s="465">
        <f aca="true" t="shared" si="10" ref="H54:H59">ROUND(220*G54,0)</f>
        <v>4</v>
      </c>
      <c r="I54" s="468">
        <f t="shared" si="9"/>
        <v>40</v>
      </c>
    </row>
    <row r="55" spans="1:9" s="553" customFormat="1" ht="22.5" customHeight="1">
      <c r="A55" s="779" t="s">
        <v>675</v>
      </c>
      <c r="B55" s="468">
        <v>10</v>
      </c>
      <c r="C55" s="780">
        <v>41.71</v>
      </c>
      <c r="D55" s="781">
        <f t="shared" si="5"/>
        <v>0.011712409931539545</v>
      </c>
      <c r="E55" s="780">
        <v>60.02</v>
      </c>
      <c r="F55" s="781">
        <f t="shared" si="6"/>
        <v>0.02215596737010108</v>
      </c>
      <c r="G55" s="781">
        <f t="shared" si="7"/>
        <v>0.019022900138532618</v>
      </c>
      <c r="H55" s="465">
        <f t="shared" si="10"/>
        <v>4</v>
      </c>
      <c r="I55" s="468">
        <f t="shared" si="9"/>
        <v>40</v>
      </c>
    </row>
    <row r="56" spans="1:9" s="553" customFormat="1" ht="22.5" customHeight="1">
      <c r="A56" s="779" t="s">
        <v>677</v>
      </c>
      <c r="B56" s="468">
        <v>10</v>
      </c>
      <c r="C56" s="780">
        <v>85.34</v>
      </c>
      <c r="D56" s="781">
        <f t="shared" si="5"/>
        <v>0.023963966999702345</v>
      </c>
      <c r="E56" s="780">
        <v>65.02</v>
      </c>
      <c r="F56" s="781">
        <f t="shared" si="6"/>
        <v>0.019385086008157477</v>
      </c>
      <c r="G56" s="781">
        <f t="shared" si="7"/>
        <v>0.020758750305620938</v>
      </c>
      <c r="H56" s="465">
        <f t="shared" si="10"/>
        <v>5</v>
      </c>
      <c r="I56" s="468">
        <f t="shared" si="9"/>
        <v>50</v>
      </c>
    </row>
    <row r="57" spans="1:9" s="553" customFormat="1" ht="22.5" customHeight="1">
      <c r="A57" s="779" t="s">
        <v>760</v>
      </c>
      <c r="B57" s="468">
        <v>10</v>
      </c>
      <c r="C57" s="780">
        <v>73.15</v>
      </c>
      <c r="D57" s="781">
        <f t="shared" si="5"/>
        <v>0.020540944293745332</v>
      </c>
      <c r="E57" s="780">
        <v>78.83</v>
      </c>
      <c r="F57" s="781">
        <f t="shared" si="6"/>
        <v>0.011731911686469233</v>
      </c>
      <c r="G57" s="781">
        <f t="shared" si="7"/>
        <v>0.014374621468652062</v>
      </c>
      <c r="H57" s="465">
        <f t="shared" si="10"/>
        <v>3</v>
      </c>
      <c r="I57" s="468">
        <f t="shared" si="9"/>
        <v>30</v>
      </c>
    </row>
    <row r="58" spans="1:9" s="553" customFormat="1" ht="22.5" customHeight="1">
      <c r="A58" s="779" t="s">
        <v>679</v>
      </c>
      <c r="B58" s="468">
        <v>10</v>
      </c>
      <c r="C58" s="780">
        <v>98.64</v>
      </c>
      <c r="D58" s="781">
        <f t="shared" si="5"/>
        <v>0.027698684144019676</v>
      </c>
      <c r="E58" s="780">
        <v>82.57</v>
      </c>
      <c r="F58" s="781">
        <f t="shared" si="6"/>
        <v>0.009659292427735418</v>
      </c>
      <c r="G58" s="781">
        <f t="shared" si="7"/>
        <v>0.015071109942620696</v>
      </c>
      <c r="H58" s="465">
        <f t="shared" si="10"/>
        <v>3</v>
      </c>
      <c r="I58" s="468">
        <f t="shared" si="9"/>
        <v>30</v>
      </c>
    </row>
    <row r="59" spans="1:9" s="553" customFormat="1" ht="22.5" customHeight="1">
      <c r="A59" s="779" t="s">
        <v>762</v>
      </c>
      <c r="B59" s="468">
        <v>10</v>
      </c>
      <c r="C59" s="780">
        <v>38.47</v>
      </c>
      <c r="D59" s="781">
        <f t="shared" si="5"/>
        <v>0.010802599138487804</v>
      </c>
      <c r="E59" s="780">
        <v>75.35</v>
      </c>
      <c r="F59" s="781">
        <f t="shared" si="6"/>
        <v>0.013660445114381985</v>
      </c>
      <c r="G59" s="781">
        <f t="shared" si="7"/>
        <v>0.01280309132161373</v>
      </c>
      <c r="H59" s="465">
        <f t="shared" si="10"/>
        <v>3</v>
      </c>
      <c r="I59" s="468">
        <f t="shared" si="9"/>
        <v>30</v>
      </c>
    </row>
    <row r="60" spans="1:9" s="553" customFormat="1" ht="22.5" customHeight="1">
      <c r="A60" s="779" t="s">
        <v>764</v>
      </c>
      <c r="B60" s="468">
        <v>10</v>
      </c>
      <c r="C60" s="780">
        <v>31.72</v>
      </c>
      <c r="D60" s="781">
        <f t="shared" si="5"/>
        <v>0.008907159986296676</v>
      </c>
      <c r="E60" s="780">
        <v>66.89</v>
      </c>
      <c r="F60" s="781">
        <f t="shared" si="6"/>
        <v>0.018348776378790566</v>
      </c>
      <c r="G60" s="781">
        <f t="shared" si="7"/>
        <v>0.015516291461042398</v>
      </c>
      <c r="H60" s="465">
        <f>ROUND(220*G60,0)+1</f>
        <v>4</v>
      </c>
      <c r="I60" s="468">
        <f t="shared" si="9"/>
        <v>40</v>
      </c>
    </row>
    <row r="61" spans="1:9" s="553" customFormat="1" ht="22.5" customHeight="1">
      <c r="A61" s="779" t="s">
        <v>766</v>
      </c>
      <c r="B61" s="468">
        <v>10</v>
      </c>
      <c r="C61" s="780">
        <v>37.31</v>
      </c>
      <c r="D61" s="781">
        <f t="shared" si="5"/>
        <v>0.010476864410111255</v>
      </c>
      <c r="E61" s="780">
        <v>62.17</v>
      </c>
      <c r="F61" s="781">
        <f t="shared" si="6"/>
        <v>0.02096448838446533</v>
      </c>
      <c r="G61" s="781">
        <f t="shared" si="7"/>
        <v>0.017818201192159107</v>
      </c>
      <c r="H61" s="465">
        <f aca="true" t="shared" si="11" ref="H61:H65">ROUND(220*G61,0)</f>
        <v>4</v>
      </c>
      <c r="I61" s="468">
        <f t="shared" si="9"/>
        <v>40</v>
      </c>
    </row>
    <row r="62" spans="1:9" s="553" customFormat="1" ht="22.5" customHeight="1">
      <c r="A62" s="779" t="s">
        <v>768</v>
      </c>
      <c r="B62" s="468">
        <v>10</v>
      </c>
      <c r="C62" s="780">
        <v>119.34</v>
      </c>
      <c r="D62" s="781">
        <f t="shared" si="5"/>
        <v>0.033511364210739136</v>
      </c>
      <c r="E62" s="780">
        <v>47.26</v>
      </c>
      <c r="F62" s="781">
        <f t="shared" si="6"/>
        <v>0.02922725660578117</v>
      </c>
      <c r="G62" s="781">
        <f t="shared" si="7"/>
        <v>0.030512488887268555</v>
      </c>
      <c r="H62" s="465">
        <f t="shared" si="11"/>
        <v>7</v>
      </c>
      <c r="I62" s="468">
        <f t="shared" si="9"/>
        <v>70</v>
      </c>
    </row>
    <row r="63" spans="1:9" s="553" customFormat="1" ht="22.5" customHeight="1">
      <c r="A63" s="779" t="s">
        <v>770</v>
      </c>
      <c r="B63" s="468">
        <v>10</v>
      </c>
      <c r="C63" s="780">
        <v>98.74</v>
      </c>
      <c r="D63" s="781">
        <f t="shared" si="5"/>
        <v>0.027726764724052135</v>
      </c>
      <c r="E63" s="780">
        <v>49.95</v>
      </c>
      <c r="F63" s="781">
        <f t="shared" si="6"/>
        <v>0.027736522433055504</v>
      </c>
      <c r="G63" s="781">
        <f t="shared" si="7"/>
        <v>0.02773359512035449</v>
      </c>
      <c r="H63" s="465">
        <f t="shared" si="11"/>
        <v>6</v>
      </c>
      <c r="I63" s="468">
        <f t="shared" si="9"/>
        <v>60</v>
      </c>
    </row>
    <row r="64" spans="1:9" s="553" customFormat="1" ht="22.5" customHeight="1">
      <c r="A64" s="779" t="s">
        <v>683</v>
      </c>
      <c r="B64" s="468">
        <v>10</v>
      </c>
      <c r="C64" s="780">
        <v>211.82</v>
      </c>
      <c r="D64" s="781">
        <f t="shared" si="5"/>
        <v>0.059480284624759204</v>
      </c>
      <c r="E64" s="780">
        <v>86.05</v>
      </c>
      <c r="F64" s="781">
        <f t="shared" si="6"/>
        <v>0.007730758999822665</v>
      </c>
      <c r="G64" s="781">
        <f t="shared" si="7"/>
        <v>0.023255616687303624</v>
      </c>
      <c r="H64" s="465">
        <f t="shared" si="11"/>
        <v>5</v>
      </c>
      <c r="I64" s="468">
        <f t="shared" si="9"/>
        <v>50</v>
      </c>
    </row>
    <row r="65" spans="1:9" s="553" customFormat="1" ht="22.5" customHeight="1">
      <c r="A65" s="779" t="s">
        <v>686</v>
      </c>
      <c r="B65" s="468">
        <v>10</v>
      </c>
      <c r="C65" s="780">
        <v>85.69</v>
      </c>
      <c r="D65" s="781">
        <f t="shared" si="5"/>
        <v>0.024062249029815956</v>
      </c>
      <c r="E65" s="780">
        <v>47.51</v>
      </c>
      <c r="F65" s="781">
        <f t="shared" si="6"/>
        <v>0.029088712537683987</v>
      </c>
      <c r="G65" s="781">
        <f t="shared" si="7"/>
        <v>0.027580773485323576</v>
      </c>
      <c r="H65" s="465">
        <f t="shared" si="11"/>
        <v>6</v>
      </c>
      <c r="I65" s="468">
        <f t="shared" si="9"/>
        <v>60</v>
      </c>
    </row>
    <row r="66" spans="1:9" s="553" customFormat="1" ht="22.5" customHeight="1">
      <c r="A66" s="779" t="s">
        <v>688</v>
      </c>
      <c r="B66" s="468">
        <v>10</v>
      </c>
      <c r="C66" s="780">
        <v>114.09</v>
      </c>
      <c r="D66" s="781">
        <f t="shared" si="5"/>
        <v>0.03203713375903493</v>
      </c>
      <c r="E66" s="780">
        <v>36.44</v>
      </c>
      <c r="F66" s="781">
        <f t="shared" si="6"/>
        <v>0.03522344387302714</v>
      </c>
      <c r="G66" s="781">
        <f t="shared" si="7"/>
        <v>0.03426755083882947</v>
      </c>
      <c r="H66" s="465">
        <f>ROUND(220*G66,0)-1</f>
        <v>7</v>
      </c>
      <c r="I66" s="468">
        <f t="shared" si="9"/>
        <v>70</v>
      </c>
    </row>
    <row r="67" spans="1:9" s="553" customFormat="1" ht="22.5" customHeight="1">
      <c r="A67" s="779" t="s">
        <v>691</v>
      </c>
      <c r="B67" s="468">
        <v>10</v>
      </c>
      <c r="C67" s="780">
        <v>98.41</v>
      </c>
      <c r="D67" s="781">
        <f t="shared" si="5"/>
        <v>0.027634098809945017</v>
      </c>
      <c r="E67" s="780">
        <v>84.6</v>
      </c>
      <c r="F67" s="781">
        <f t="shared" si="6"/>
        <v>0.008534314594786313</v>
      </c>
      <c r="G67" s="781">
        <f t="shared" si="7"/>
        <v>0.014264249859333923</v>
      </c>
      <c r="H67" s="465">
        <f aca="true" t="shared" si="12" ref="H67:H70">ROUND(220*G67,0)</f>
        <v>3</v>
      </c>
      <c r="I67" s="468">
        <f t="shared" si="9"/>
        <v>30</v>
      </c>
    </row>
    <row r="68" spans="1:9" s="553" customFormat="1" ht="22.5" customHeight="1">
      <c r="A68" s="779" t="s">
        <v>693</v>
      </c>
      <c r="B68" s="468">
        <v>10</v>
      </c>
      <c r="C68" s="780">
        <v>45.85</v>
      </c>
      <c r="D68" s="781">
        <f t="shared" si="5"/>
        <v>0.012874945944883438</v>
      </c>
      <c r="E68" s="780">
        <v>62.21</v>
      </c>
      <c r="F68" s="781">
        <f t="shared" si="6"/>
        <v>0.020942321333569783</v>
      </c>
      <c r="G68" s="781">
        <f t="shared" si="7"/>
        <v>0.01852210871696388</v>
      </c>
      <c r="H68" s="465">
        <f t="shared" si="12"/>
        <v>4</v>
      </c>
      <c r="I68" s="468">
        <f t="shared" si="9"/>
        <v>40</v>
      </c>
    </row>
    <row r="69" spans="1:9" s="553" customFormat="1" ht="22.5" customHeight="1">
      <c r="A69" s="779" t="s">
        <v>632</v>
      </c>
      <c r="B69" s="468">
        <v>10</v>
      </c>
      <c r="C69" s="780">
        <v>41.61</v>
      </c>
      <c r="D69" s="781">
        <f t="shared" si="5"/>
        <v>0.011684329351507084</v>
      </c>
      <c r="E69" s="780">
        <v>60.09</v>
      </c>
      <c r="F69" s="781">
        <f t="shared" si="6"/>
        <v>0.02211717503103387</v>
      </c>
      <c r="G69" s="781">
        <f t="shared" si="7"/>
        <v>0.018987321327175833</v>
      </c>
      <c r="H69" s="465">
        <f t="shared" si="12"/>
        <v>4</v>
      </c>
      <c r="I69" s="468">
        <f t="shared" si="9"/>
        <v>40</v>
      </c>
    </row>
    <row r="70" spans="1:9" s="553" customFormat="1" ht="22.5" customHeight="1">
      <c r="A70" s="779" t="s">
        <v>773</v>
      </c>
      <c r="B70" s="468">
        <v>10</v>
      </c>
      <c r="C70" s="780">
        <v>28.88</v>
      </c>
      <c r="D70" s="781">
        <f t="shared" si="5"/>
        <v>0.008109671513374779</v>
      </c>
      <c r="E70" s="780">
        <v>32.35</v>
      </c>
      <c r="F70" s="781">
        <f t="shared" si="6"/>
        <v>0.037490024827097006</v>
      </c>
      <c r="G70" s="781">
        <f t="shared" si="7"/>
        <v>0.028675918832980336</v>
      </c>
      <c r="H70" s="465">
        <f t="shared" si="12"/>
        <v>6</v>
      </c>
      <c r="I70" s="468">
        <f t="shared" si="9"/>
        <v>60</v>
      </c>
    </row>
    <row r="71" spans="1:9" s="87" customFormat="1" ht="19.5" customHeight="1">
      <c r="A71" s="786" t="s">
        <v>1131</v>
      </c>
      <c r="B71" s="786"/>
      <c r="C71" s="786"/>
      <c r="D71" s="786"/>
      <c r="E71" s="786"/>
      <c r="F71" s="786"/>
      <c r="G71" s="786"/>
      <c r="H71" s="786"/>
      <c r="I71" s="786"/>
    </row>
    <row r="72" spans="1:9" s="87" customFormat="1" ht="33" customHeight="1">
      <c r="A72" s="787" t="s">
        <v>1132</v>
      </c>
      <c r="B72" s="787"/>
      <c r="C72" s="787"/>
      <c r="D72" s="787"/>
      <c r="E72" s="787"/>
      <c r="F72" s="787"/>
      <c r="G72" s="787"/>
      <c r="H72" s="787"/>
      <c r="I72" s="787"/>
    </row>
    <row r="73" spans="1:9" s="87" customFormat="1" ht="19.5" customHeight="1">
      <c r="A73" s="786" t="s">
        <v>1133</v>
      </c>
      <c r="B73" s="786"/>
      <c r="C73" s="786"/>
      <c r="D73" s="786"/>
      <c r="E73" s="786"/>
      <c r="F73" s="786"/>
      <c r="G73" s="786"/>
      <c r="H73" s="786"/>
      <c r="I73" s="786"/>
    </row>
    <row r="74" spans="1:9" ht="21" customHeight="1">
      <c r="A74" s="786" t="s">
        <v>1134</v>
      </c>
      <c r="B74" s="786"/>
      <c r="C74" s="786"/>
      <c r="D74" s="786"/>
      <c r="E74" s="786"/>
      <c r="F74" s="786"/>
      <c r="G74" s="786"/>
      <c r="H74" s="786"/>
      <c r="I74" s="786"/>
    </row>
  </sheetData>
  <sheetProtection/>
  <autoFilter ref="A4:H74"/>
  <mergeCells count="5">
    <mergeCell ref="A2:I2"/>
    <mergeCell ref="A71:I71"/>
    <mergeCell ref="A72:I72"/>
    <mergeCell ref="A73:I73"/>
    <mergeCell ref="A74:I74"/>
  </mergeCells>
  <printOptions horizontalCentered="1"/>
  <pageMargins left="0.39305555555555605" right="0.39305555555555605" top="0.590277777777778" bottom="0.786805555555556" header="0.354166666666667" footer="0.15625"/>
  <pageSetup horizontalDpi="600" verticalDpi="600" orientation="portrait" paperSize="9" scale="95"/>
  <legacyDrawing r:id="rId2"/>
</worksheet>
</file>

<file path=xl/worksheets/sheet14.xml><?xml version="1.0" encoding="utf-8"?>
<worksheet xmlns="http://schemas.openxmlformats.org/spreadsheetml/2006/main" xmlns:r="http://schemas.openxmlformats.org/officeDocument/2006/relationships">
  <dimension ref="A1:IS21"/>
  <sheetViews>
    <sheetView tabSelected="1" view="pageBreakPreview" zoomScaleSheetLayoutView="100" workbookViewId="0" topLeftCell="A1">
      <selection activeCell="A2" sqref="A2:D2"/>
    </sheetView>
  </sheetViews>
  <sheetFormatPr defaultColWidth="10.28125" defaultRowHeight="13.5" customHeight="1"/>
  <cols>
    <col min="1" max="1" width="32.140625" style="495" customWidth="1"/>
    <col min="2" max="2" width="28.28125" style="495" customWidth="1"/>
    <col min="3" max="3" width="17.8515625" style="495" customWidth="1"/>
    <col min="4" max="4" width="23.421875" style="495" customWidth="1"/>
    <col min="5" max="253" width="10.28125" style="495" customWidth="1"/>
    <col min="254" max="16384" width="10.28125" style="767" customWidth="1"/>
  </cols>
  <sheetData>
    <row r="1" spans="1:253" s="767" customFormat="1" ht="21" customHeight="1">
      <c r="A1" s="496" t="s">
        <v>1135</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c r="HT1" s="495"/>
      <c r="HU1" s="495"/>
      <c r="HV1" s="495"/>
      <c r="HW1" s="495"/>
      <c r="HX1" s="495"/>
      <c r="HY1" s="495"/>
      <c r="HZ1" s="495"/>
      <c r="IA1" s="495"/>
      <c r="IB1" s="495"/>
      <c r="IC1" s="495"/>
      <c r="ID1" s="495"/>
      <c r="IE1" s="495"/>
      <c r="IF1" s="495"/>
      <c r="IG1" s="495"/>
      <c r="IH1" s="495"/>
      <c r="II1" s="495"/>
      <c r="IJ1" s="495"/>
      <c r="IK1" s="495"/>
      <c r="IL1" s="495"/>
      <c r="IM1" s="495"/>
      <c r="IN1" s="495"/>
      <c r="IO1" s="495"/>
      <c r="IP1" s="495"/>
      <c r="IQ1" s="495"/>
      <c r="IR1" s="495"/>
      <c r="IS1" s="495"/>
    </row>
    <row r="2" spans="1:253" s="767" customFormat="1" ht="36.75" customHeight="1">
      <c r="A2" s="497" t="s">
        <v>1136</v>
      </c>
      <c r="B2" s="497"/>
      <c r="C2" s="497"/>
      <c r="D2" s="497"/>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c r="II2" s="495"/>
      <c r="IJ2" s="495"/>
      <c r="IK2" s="495"/>
      <c r="IL2" s="495"/>
      <c r="IM2" s="495"/>
      <c r="IN2" s="495"/>
      <c r="IO2" s="495"/>
      <c r="IP2" s="495"/>
      <c r="IQ2" s="495"/>
      <c r="IR2" s="495"/>
      <c r="IS2" s="495"/>
    </row>
    <row r="3" spans="1:253" s="767" customFormat="1" ht="21" customHeight="1">
      <c r="A3" s="495"/>
      <c r="B3" s="498" t="s">
        <v>1029</v>
      </c>
      <c r="C3" s="498"/>
      <c r="D3" s="498"/>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row>
    <row r="4" spans="1:4" s="494" customFormat="1" ht="27" customHeight="1">
      <c r="A4" s="366" t="s">
        <v>588</v>
      </c>
      <c r="B4" s="366" t="s">
        <v>1137</v>
      </c>
      <c r="C4" s="246" t="s">
        <v>595</v>
      </c>
      <c r="D4" s="246" t="s">
        <v>596</v>
      </c>
    </row>
    <row r="5" spans="1:253" s="767" customFormat="1" ht="27" customHeight="1">
      <c r="A5" s="366" t="s">
        <v>9</v>
      </c>
      <c r="B5" s="366">
        <f>SUM(B6:B20)</f>
        <v>7500</v>
      </c>
      <c r="C5" s="255"/>
      <c r="D5" s="25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c r="HA5" s="495"/>
      <c r="HB5" s="495"/>
      <c r="HC5" s="495"/>
      <c r="HD5" s="495"/>
      <c r="HE5" s="495"/>
      <c r="HF5" s="495"/>
      <c r="HG5" s="495"/>
      <c r="HH5" s="495"/>
      <c r="HI5" s="495"/>
      <c r="HJ5" s="495"/>
      <c r="HK5" s="495"/>
      <c r="HL5" s="495"/>
      <c r="HM5" s="495"/>
      <c r="HN5" s="495"/>
      <c r="HO5" s="495"/>
      <c r="HP5" s="495"/>
      <c r="HQ5" s="495"/>
      <c r="HR5" s="495"/>
      <c r="HS5" s="495"/>
      <c r="HT5" s="495"/>
      <c r="HU5" s="495"/>
      <c r="HV5" s="495"/>
      <c r="HW5" s="495"/>
      <c r="HX5" s="495"/>
      <c r="HY5" s="495"/>
      <c r="HZ5" s="495"/>
      <c r="IA5" s="495"/>
      <c r="IB5" s="495"/>
      <c r="IC5" s="495"/>
      <c r="ID5" s="495"/>
      <c r="IE5" s="495"/>
      <c r="IF5" s="495"/>
      <c r="IG5" s="495"/>
      <c r="IH5" s="495"/>
      <c r="II5" s="495"/>
      <c r="IJ5" s="495"/>
      <c r="IK5" s="495"/>
      <c r="IL5" s="495"/>
      <c r="IM5" s="495"/>
      <c r="IN5" s="495"/>
      <c r="IO5" s="495"/>
      <c r="IP5" s="495"/>
      <c r="IQ5" s="495"/>
      <c r="IR5" s="495"/>
      <c r="IS5" s="495"/>
    </row>
    <row r="6" spans="1:253" s="767" customFormat="1" ht="27" customHeight="1">
      <c r="A6" s="499" t="s">
        <v>948</v>
      </c>
      <c r="B6" s="499">
        <v>500</v>
      </c>
      <c r="C6" s="768">
        <v>2100302</v>
      </c>
      <c r="D6" s="768">
        <v>51301</v>
      </c>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c r="HA6" s="495"/>
      <c r="HB6" s="495"/>
      <c r="HC6" s="495"/>
      <c r="HD6" s="495"/>
      <c r="HE6" s="495"/>
      <c r="HF6" s="495"/>
      <c r="HG6" s="495"/>
      <c r="HH6" s="495"/>
      <c r="HI6" s="495"/>
      <c r="HJ6" s="495"/>
      <c r="HK6" s="495"/>
      <c r="HL6" s="495"/>
      <c r="HM6" s="495"/>
      <c r="HN6" s="495"/>
      <c r="HO6" s="495"/>
      <c r="HP6" s="495"/>
      <c r="HQ6" s="495"/>
      <c r="HR6" s="495"/>
      <c r="HS6" s="495"/>
      <c r="HT6" s="495"/>
      <c r="HU6" s="495"/>
      <c r="HV6" s="495"/>
      <c r="HW6" s="495"/>
      <c r="HX6" s="495"/>
      <c r="HY6" s="495"/>
      <c r="HZ6" s="495"/>
      <c r="IA6" s="495"/>
      <c r="IB6" s="495"/>
      <c r="IC6" s="495"/>
      <c r="ID6" s="495"/>
      <c r="IE6" s="495"/>
      <c r="IF6" s="495"/>
      <c r="IG6" s="495"/>
      <c r="IH6" s="495"/>
      <c r="II6" s="495"/>
      <c r="IJ6" s="495"/>
      <c r="IK6" s="495"/>
      <c r="IL6" s="495"/>
      <c r="IM6" s="495"/>
      <c r="IN6" s="495"/>
      <c r="IO6" s="495"/>
      <c r="IP6" s="495"/>
      <c r="IQ6" s="495"/>
      <c r="IR6" s="495"/>
      <c r="IS6" s="495"/>
    </row>
    <row r="7" spans="1:253" s="767" customFormat="1" ht="27" customHeight="1">
      <c r="A7" s="499" t="s">
        <v>598</v>
      </c>
      <c r="B7" s="499">
        <v>500</v>
      </c>
      <c r="C7" s="768">
        <v>2100302</v>
      </c>
      <c r="D7" s="768">
        <v>51301</v>
      </c>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T7" s="495"/>
      <c r="EU7" s="495"/>
      <c r="EV7" s="495"/>
      <c r="EW7" s="495"/>
      <c r="EX7" s="495"/>
      <c r="EY7" s="495"/>
      <c r="EZ7" s="495"/>
      <c r="FA7" s="495"/>
      <c r="FB7" s="495"/>
      <c r="FC7" s="495"/>
      <c r="FD7" s="495"/>
      <c r="FE7" s="495"/>
      <c r="FF7" s="495"/>
      <c r="FG7" s="495"/>
      <c r="FH7" s="495"/>
      <c r="FI7" s="495"/>
      <c r="FJ7" s="495"/>
      <c r="FK7" s="495"/>
      <c r="FL7" s="495"/>
      <c r="FM7" s="495"/>
      <c r="FN7" s="495"/>
      <c r="FO7" s="495"/>
      <c r="FP7" s="495"/>
      <c r="FQ7" s="495"/>
      <c r="FR7" s="495"/>
      <c r="FS7" s="495"/>
      <c r="FT7" s="495"/>
      <c r="FU7" s="495"/>
      <c r="FV7" s="495"/>
      <c r="FW7" s="495"/>
      <c r="FX7" s="495"/>
      <c r="FY7" s="495"/>
      <c r="FZ7" s="495"/>
      <c r="GA7" s="495"/>
      <c r="GB7" s="495"/>
      <c r="GC7" s="495"/>
      <c r="GD7" s="495"/>
      <c r="GE7" s="495"/>
      <c r="GF7" s="495"/>
      <c r="GG7" s="495"/>
      <c r="GH7" s="495"/>
      <c r="GI7" s="495"/>
      <c r="GJ7" s="495"/>
      <c r="GK7" s="495"/>
      <c r="GL7" s="495"/>
      <c r="GM7" s="495"/>
      <c r="GN7" s="495"/>
      <c r="GO7" s="495"/>
      <c r="GP7" s="495"/>
      <c r="GQ7" s="495"/>
      <c r="GR7" s="495"/>
      <c r="GS7" s="495"/>
      <c r="GT7" s="495"/>
      <c r="GU7" s="495"/>
      <c r="GV7" s="495"/>
      <c r="GW7" s="495"/>
      <c r="GX7" s="495"/>
      <c r="GY7" s="495"/>
      <c r="GZ7" s="495"/>
      <c r="HA7" s="495"/>
      <c r="HB7" s="495"/>
      <c r="HC7" s="495"/>
      <c r="HD7" s="495"/>
      <c r="HE7" s="495"/>
      <c r="HF7" s="495"/>
      <c r="HG7" s="495"/>
      <c r="HH7" s="495"/>
      <c r="HI7" s="495"/>
      <c r="HJ7" s="495"/>
      <c r="HK7" s="495"/>
      <c r="HL7" s="495"/>
      <c r="HM7" s="495"/>
      <c r="HN7" s="495"/>
      <c r="HO7" s="495"/>
      <c r="HP7" s="495"/>
      <c r="HQ7" s="495"/>
      <c r="HR7" s="495"/>
      <c r="HS7" s="495"/>
      <c r="HT7" s="495"/>
      <c r="HU7" s="495"/>
      <c r="HV7" s="495"/>
      <c r="HW7" s="495"/>
      <c r="HX7" s="495"/>
      <c r="HY7" s="495"/>
      <c r="HZ7" s="495"/>
      <c r="IA7" s="495"/>
      <c r="IB7" s="495"/>
      <c r="IC7" s="495"/>
      <c r="ID7" s="495"/>
      <c r="IE7" s="495"/>
      <c r="IF7" s="495"/>
      <c r="IG7" s="495"/>
      <c r="IH7" s="495"/>
      <c r="II7" s="495"/>
      <c r="IJ7" s="495"/>
      <c r="IK7" s="495"/>
      <c r="IL7" s="495"/>
      <c r="IM7" s="495"/>
      <c r="IN7" s="495"/>
      <c r="IO7" s="495"/>
      <c r="IP7" s="495"/>
      <c r="IQ7" s="495"/>
      <c r="IR7" s="495"/>
      <c r="IS7" s="495"/>
    </row>
    <row r="8" spans="1:253" s="767" customFormat="1" ht="27" customHeight="1">
      <c r="A8" s="499" t="s">
        <v>601</v>
      </c>
      <c r="B8" s="499">
        <v>500</v>
      </c>
      <c r="C8" s="768">
        <v>2100302</v>
      </c>
      <c r="D8" s="768">
        <v>51301</v>
      </c>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c r="CC8" s="495"/>
      <c r="CD8" s="495"/>
      <c r="CE8" s="495"/>
      <c r="CF8" s="495"/>
      <c r="CG8" s="495"/>
      <c r="CH8" s="495"/>
      <c r="CI8" s="495"/>
      <c r="CJ8" s="495"/>
      <c r="CK8" s="495"/>
      <c r="CL8" s="495"/>
      <c r="CM8" s="495"/>
      <c r="CN8" s="495"/>
      <c r="CO8" s="495"/>
      <c r="CP8" s="495"/>
      <c r="CQ8" s="495"/>
      <c r="CR8" s="495"/>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5"/>
      <c r="EM8" s="495"/>
      <c r="EN8" s="495"/>
      <c r="EO8" s="495"/>
      <c r="EP8" s="495"/>
      <c r="EQ8" s="495"/>
      <c r="ER8" s="495"/>
      <c r="ES8" s="495"/>
      <c r="ET8" s="495"/>
      <c r="EU8" s="495"/>
      <c r="EV8" s="495"/>
      <c r="EW8" s="495"/>
      <c r="EX8" s="495"/>
      <c r="EY8" s="495"/>
      <c r="EZ8" s="495"/>
      <c r="FA8" s="495"/>
      <c r="FB8" s="495"/>
      <c r="FC8" s="495"/>
      <c r="FD8" s="495"/>
      <c r="FE8" s="495"/>
      <c r="FF8" s="495"/>
      <c r="FG8" s="495"/>
      <c r="FH8" s="495"/>
      <c r="FI8" s="495"/>
      <c r="FJ8" s="495"/>
      <c r="FK8" s="495"/>
      <c r="FL8" s="495"/>
      <c r="FM8" s="495"/>
      <c r="FN8" s="495"/>
      <c r="FO8" s="495"/>
      <c r="FP8" s="495"/>
      <c r="FQ8" s="495"/>
      <c r="FR8" s="495"/>
      <c r="FS8" s="495"/>
      <c r="FT8" s="495"/>
      <c r="FU8" s="495"/>
      <c r="FV8" s="495"/>
      <c r="FW8" s="495"/>
      <c r="FX8" s="495"/>
      <c r="FY8" s="495"/>
      <c r="FZ8" s="495"/>
      <c r="GA8" s="495"/>
      <c r="GB8" s="495"/>
      <c r="GC8" s="495"/>
      <c r="GD8" s="495"/>
      <c r="GE8" s="495"/>
      <c r="GF8" s="495"/>
      <c r="GG8" s="495"/>
      <c r="GH8" s="495"/>
      <c r="GI8" s="495"/>
      <c r="GJ8" s="495"/>
      <c r="GK8" s="495"/>
      <c r="GL8" s="495"/>
      <c r="GM8" s="495"/>
      <c r="GN8" s="495"/>
      <c r="GO8" s="495"/>
      <c r="GP8" s="495"/>
      <c r="GQ8" s="495"/>
      <c r="GR8" s="495"/>
      <c r="GS8" s="495"/>
      <c r="GT8" s="495"/>
      <c r="GU8" s="495"/>
      <c r="GV8" s="495"/>
      <c r="GW8" s="495"/>
      <c r="GX8" s="495"/>
      <c r="GY8" s="495"/>
      <c r="GZ8" s="495"/>
      <c r="HA8" s="495"/>
      <c r="HB8" s="495"/>
      <c r="HC8" s="495"/>
      <c r="HD8" s="495"/>
      <c r="HE8" s="495"/>
      <c r="HF8" s="495"/>
      <c r="HG8" s="495"/>
      <c r="HH8" s="495"/>
      <c r="HI8" s="495"/>
      <c r="HJ8" s="495"/>
      <c r="HK8" s="495"/>
      <c r="HL8" s="495"/>
      <c r="HM8" s="495"/>
      <c r="HN8" s="495"/>
      <c r="HO8" s="495"/>
      <c r="HP8" s="495"/>
      <c r="HQ8" s="495"/>
      <c r="HR8" s="495"/>
      <c r="HS8" s="495"/>
      <c r="HT8" s="495"/>
      <c r="HU8" s="495"/>
      <c r="HV8" s="495"/>
      <c r="HW8" s="495"/>
      <c r="HX8" s="495"/>
      <c r="HY8" s="495"/>
      <c r="HZ8" s="495"/>
      <c r="IA8" s="495"/>
      <c r="IB8" s="495"/>
      <c r="IC8" s="495"/>
      <c r="ID8" s="495"/>
      <c r="IE8" s="495"/>
      <c r="IF8" s="495"/>
      <c r="IG8" s="495"/>
      <c r="IH8" s="495"/>
      <c r="II8" s="495"/>
      <c r="IJ8" s="495"/>
      <c r="IK8" s="495"/>
      <c r="IL8" s="495"/>
      <c r="IM8" s="495"/>
      <c r="IN8" s="495"/>
      <c r="IO8" s="495"/>
      <c r="IP8" s="495"/>
      <c r="IQ8" s="495"/>
      <c r="IR8" s="495"/>
      <c r="IS8" s="495"/>
    </row>
    <row r="9" spans="1:253" s="767" customFormat="1" ht="27" customHeight="1">
      <c r="A9" s="499" t="s">
        <v>604</v>
      </c>
      <c r="B9" s="499">
        <v>500</v>
      </c>
      <c r="C9" s="768">
        <v>2100302</v>
      </c>
      <c r="D9" s="768">
        <v>51301</v>
      </c>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5"/>
      <c r="GD9" s="495"/>
      <c r="GE9" s="495"/>
      <c r="GF9" s="495"/>
      <c r="GG9" s="495"/>
      <c r="GH9" s="495"/>
      <c r="GI9" s="495"/>
      <c r="GJ9" s="495"/>
      <c r="GK9" s="495"/>
      <c r="GL9" s="495"/>
      <c r="GM9" s="495"/>
      <c r="GN9" s="495"/>
      <c r="GO9" s="495"/>
      <c r="GP9" s="495"/>
      <c r="GQ9" s="495"/>
      <c r="GR9" s="495"/>
      <c r="GS9" s="495"/>
      <c r="GT9" s="495"/>
      <c r="GU9" s="495"/>
      <c r="GV9" s="495"/>
      <c r="GW9" s="495"/>
      <c r="GX9" s="495"/>
      <c r="GY9" s="495"/>
      <c r="GZ9" s="495"/>
      <c r="HA9" s="495"/>
      <c r="HB9" s="495"/>
      <c r="HC9" s="495"/>
      <c r="HD9" s="495"/>
      <c r="HE9" s="495"/>
      <c r="HF9" s="495"/>
      <c r="HG9" s="495"/>
      <c r="HH9" s="495"/>
      <c r="HI9" s="495"/>
      <c r="HJ9" s="495"/>
      <c r="HK9" s="495"/>
      <c r="HL9" s="495"/>
      <c r="HM9" s="495"/>
      <c r="HN9" s="495"/>
      <c r="HO9" s="495"/>
      <c r="HP9" s="495"/>
      <c r="HQ9" s="495"/>
      <c r="HR9" s="495"/>
      <c r="HS9" s="495"/>
      <c r="HT9" s="495"/>
      <c r="HU9" s="495"/>
      <c r="HV9" s="495"/>
      <c r="HW9" s="495"/>
      <c r="HX9" s="495"/>
      <c r="HY9" s="495"/>
      <c r="HZ9" s="495"/>
      <c r="IA9" s="495"/>
      <c r="IB9" s="495"/>
      <c r="IC9" s="495"/>
      <c r="ID9" s="495"/>
      <c r="IE9" s="495"/>
      <c r="IF9" s="495"/>
      <c r="IG9" s="495"/>
      <c r="IH9" s="495"/>
      <c r="II9" s="495"/>
      <c r="IJ9" s="495"/>
      <c r="IK9" s="495"/>
      <c r="IL9" s="495"/>
      <c r="IM9" s="495"/>
      <c r="IN9" s="495"/>
      <c r="IO9" s="495"/>
      <c r="IP9" s="495"/>
      <c r="IQ9" s="495"/>
      <c r="IR9" s="495"/>
      <c r="IS9" s="495"/>
    </row>
    <row r="10" spans="1:253" s="767" customFormat="1" ht="27" customHeight="1">
      <c r="A10" s="499" t="s">
        <v>607</v>
      </c>
      <c r="B10" s="499">
        <v>500</v>
      </c>
      <c r="C10" s="768">
        <v>2100302</v>
      </c>
      <c r="D10" s="768">
        <v>51301</v>
      </c>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c r="HA10" s="495"/>
      <c r="HB10" s="495"/>
      <c r="HC10" s="495"/>
      <c r="HD10" s="495"/>
      <c r="HE10" s="495"/>
      <c r="HF10" s="495"/>
      <c r="HG10" s="495"/>
      <c r="HH10" s="495"/>
      <c r="HI10" s="495"/>
      <c r="HJ10" s="495"/>
      <c r="HK10" s="495"/>
      <c r="HL10" s="495"/>
      <c r="HM10" s="495"/>
      <c r="HN10" s="495"/>
      <c r="HO10" s="495"/>
      <c r="HP10" s="495"/>
      <c r="HQ10" s="495"/>
      <c r="HR10" s="495"/>
      <c r="HS10" s="495"/>
      <c r="HT10" s="495"/>
      <c r="HU10" s="495"/>
      <c r="HV10" s="495"/>
      <c r="HW10" s="495"/>
      <c r="HX10" s="495"/>
      <c r="HY10" s="495"/>
      <c r="HZ10" s="495"/>
      <c r="IA10" s="495"/>
      <c r="IB10" s="495"/>
      <c r="IC10" s="495"/>
      <c r="ID10" s="495"/>
      <c r="IE10" s="495"/>
      <c r="IF10" s="495"/>
      <c r="IG10" s="495"/>
      <c r="IH10" s="495"/>
      <c r="II10" s="495"/>
      <c r="IJ10" s="495"/>
      <c r="IK10" s="495"/>
      <c r="IL10" s="495"/>
      <c r="IM10" s="495"/>
      <c r="IN10" s="495"/>
      <c r="IO10" s="495"/>
      <c r="IP10" s="495"/>
      <c r="IQ10" s="495"/>
      <c r="IR10" s="495"/>
      <c r="IS10" s="495"/>
    </row>
    <row r="11" spans="1:253" s="767" customFormat="1" ht="27" customHeight="1">
      <c r="A11" s="499" t="s">
        <v>978</v>
      </c>
      <c r="B11" s="499">
        <v>500</v>
      </c>
      <c r="C11" s="768">
        <v>2100302</v>
      </c>
      <c r="D11" s="768">
        <v>51301</v>
      </c>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5"/>
      <c r="GD11" s="495"/>
      <c r="GE11" s="495"/>
      <c r="GF11" s="495"/>
      <c r="GG11" s="495"/>
      <c r="GH11" s="495"/>
      <c r="GI11" s="495"/>
      <c r="GJ11" s="495"/>
      <c r="GK11" s="495"/>
      <c r="GL11" s="495"/>
      <c r="GM11" s="495"/>
      <c r="GN11" s="495"/>
      <c r="GO11" s="495"/>
      <c r="GP11" s="495"/>
      <c r="GQ11" s="495"/>
      <c r="GR11" s="495"/>
      <c r="GS11" s="495"/>
      <c r="GT11" s="495"/>
      <c r="GU11" s="495"/>
      <c r="GV11" s="495"/>
      <c r="GW11" s="495"/>
      <c r="GX11" s="495"/>
      <c r="GY11" s="495"/>
      <c r="GZ11" s="495"/>
      <c r="HA11" s="495"/>
      <c r="HB11" s="495"/>
      <c r="HC11" s="495"/>
      <c r="HD11" s="495"/>
      <c r="HE11" s="495"/>
      <c r="HF11" s="495"/>
      <c r="HG11" s="495"/>
      <c r="HH11" s="495"/>
      <c r="HI11" s="495"/>
      <c r="HJ11" s="495"/>
      <c r="HK11" s="495"/>
      <c r="HL11" s="495"/>
      <c r="HM11" s="495"/>
      <c r="HN11" s="495"/>
      <c r="HO11" s="495"/>
      <c r="HP11" s="495"/>
      <c r="HQ11" s="495"/>
      <c r="HR11" s="495"/>
      <c r="HS11" s="495"/>
      <c r="HT11" s="495"/>
      <c r="HU11" s="495"/>
      <c r="HV11" s="495"/>
      <c r="HW11" s="495"/>
      <c r="HX11" s="495"/>
      <c r="HY11" s="495"/>
      <c r="HZ11" s="495"/>
      <c r="IA11" s="495"/>
      <c r="IB11" s="495"/>
      <c r="IC11" s="495"/>
      <c r="ID11" s="495"/>
      <c r="IE11" s="495"/>
      <c r="IF11" s="495"/>
      <c r="IG11" s="495"/>
      <c r="IH11" s="495"/>
      <c r="II11" s="495"/>
      <c r="IJ11" s="495"/>
      <c r="IK11" s="495"/>
      <c r="IL11" s="495"/>
      <c r="IM11" s="495"/>
      <c r="IN11" s="495"/>
      <c r="IO11" s="495"/>
      <c r="IP11" s="495"/>
      <c r="IQ11" s="495"/>
      <c r="IR11" s="495"/>
      <c r="IS11" s="495"/>
    </row>
    <row r="12" spans="1:253" s="767" customFormat="1" ht="27" customHeight="1">
      <c r="A12" s="499" t="s">
        <v>610</v>
      </c>
      <c r="B12" s="499">
        <v>500</v>
      </c>
      <c r="C12" s="768">
        <v>2100302</v>
      </c>
      <c r="D12" s="768">
        <v>51301</v>
      </c>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c r="FB12" s="495"/>
      <c r="FC12" s="495"/>
      <c r="FD12" s="495"/>
      <c r="FE12" s="495"/>
      <c r="FF12" s="495"/>
      <c r="FG12" s="495"/>
      <c r="FH12" s="495"/>
      <c r="FI12" s="495"/>
      <c r="FJ12" s="495"/>
      <c r="FK12" s="495"/>
      <c r="FL12" s="495"/>
      <c r="FM12" s="495"/>
      <c r="FN12" s="495"/>
      <c r="FO12" s="495"/>
      <c r="FP12" s="495"/>
      <c r="FQ12" s="495"/>
      <c r="FR12" s="495"/>
      <c r="FS12" s="495"/>
      <c r="FT12" s="495"/>
      <c r="FU12" s="495"/>
      <c r="FV12" s="495"/>
      <c r="FW12" s="495"/>
      <c r="FX12" s="495"/>
      <c r="FY12" s="495"/>
      <c r="FZ12" s="495"/>
      <c r="GA12" s="495"/>
      <c r="GB12" s="495"/>
      <c r="GC12" s="495"/>
      <c r="GD12" s="495"/>
      <c r="GE12" s="495"/>
      <c r="GF12" s="495"/>
      <c r="GG12" s="495"/>
      <c r="GH12" s="495"/>
      <c r="GI12" s="495"/>
      <c r="GJ12" s="495"/>
      <c r="GK12" s="495"/>
      <c r="GL12" s="495"/>
      <c r="GM12" s="495"/>
      <c r="GN12" s="495"/>
      <c r="GO12" s="495"/>
      <c r="GP12" s="495"/>
      <c r="GQ12" s="495"/>
      <c r="GR12" s="495"/>
      <c r="GS12" s="495"/>
      <c r="GT12" s="495"/>
      <c r="GU12" s="495"/>
      <c r="GV12" s="495"/>
      <c r="GW12" s="495"/>
      <c r="GX12" s="495"/>
      <c r="GY12" s="495"/>
      <c r="GZ12" s="495"/>
      <c r="HA12" s="495"/>
      <c r="HB12" s="495"/>
      <c r="HC12" s="495"/>
      <c r="HD12" s="495"/>
      <c r="HE12" s="495"/>
      <c r="HF12" s="495"/>
      <c r="HG12" s="495"/>
      <c r="HH12" s="495"/>
      <c r="HI12" s="495"/>
      <c r="HJ12" s="495"/>
      <c r="HK12" s="495"/>
      <c r="HL12" s="495"/>
      <c r="HM12" s="495"/>
      <c r="HN12" s="495"/>
      <c r="HO12" s="495"/>
      <c r="HP12" s="495"/>
      <c r="HQ12" s="495"/>
      <c r="HR12" s="495"/>
      <c r="HS12" s="495"/>
      <c r="HT12" s="495"/>
      <c r="HU12" s="495"/>
      <c r="HV12" s="495"/>
      <c r="HW12" s="495"/>
      <c r="HX12" s="495"/>
      <c r="HY12" s="495"/>
      <c r="HZ12" s="495"/>
      <c r="IA12" s="495"/>
      <c r="IB12" s="495"/>
      <c r="IC12" s="495"/>
      <c r="ID12" s="495"/>
      <c r="IE12" s="495"/>
      <c r="IF12" s="495"/>
      <c r="IG12" s="495"/>
      <c r="IH12" s="495"/>
      <c r="II12" s="495"/>
      <c r="IJ12" s="495"/>
      <c r="IK12" s="495"/>
      <c r="IL12" s="495"/>
      <c r="IM12" s="495"/>
      <c r="IN12" s="495"/>
      <c r="IO12" s="495"/>
      <c r="IP12" s="495"/>
      <c r="IQ12" s="495"/>
      <c r="IR12" s="495"/>
      <c r="IS12" s="495"/>
    </row>
    <row r="13" spans="1:253" s="767" customFormat="1" ht="27" customHeight="1">
      <c r="A13" s="499" t="s">
        <v>617</v>
      </c>
      <c r="B13" s="499">
        <v>500</v>
      </c>
      <c r="C13" s="768">
        <v>2100302</v>
      </c>
      <c r="D13" s="768">
        <v>51301</v>
      </c>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5"/>
      <c r="DS13" s="495"/>
      <c r="DT13" s="495"/>
      <c r="DU13" s="495"/>
      <c r="DV13" s="495"/>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5"/>
      <c r="GD13" s="495"/>
      <c r="GE13" s="495"/>
      <c r="GF13" s="495"/>
      <c r="GG13" s="495"/>
      <c r="GH13" s="495"/>
      <c r="GI13" s="495"/>
      <c r="GJ13" s="495"/>
      <c r="GK13" s="495"/>
      <c r="GL13" s="495"/>
      <c r="GM13" s="495"/>
      <c r="GN13" s="495"/>
      <c r="GO13" s="495"/>
      <c r="GP13" s="495"/>
      <c r="GQ13" s="495"/>
      <c r="GR13" s="495"/>
      <c r="GS13" s="495"/>
      <c r="GT13" s="495"/>
      <c r="GU13" s="495"/>
      <c r="GV13" s="495"/>
      <c r="GW13" s="495"/>
      <c r="GX13" s="495"/>
      <c r="GY13" s="495"/>
      <c r="GZ13" s="495"/>
      <c r="HA13" s="495"/>
      <c r="HB13" s="495"/>
      <c r="HC13" s="495"/>
      <c r="HD13" s="495"/>
      <c r="HE13" s="495"/>
      <c r="HF13" s="495"/>
      <c r="HG13" s="495"/>
      <c r="HH13" s="495"/>
      <c r="HI13" s="495"/>
      <c r="HJ13" s="495"/>
      <c r="HK13" s="495"/>
      <c r="HL13" s="495"/>
      <c r="HM13" s="495"/>
      <c r="HN13" s="495"/>
      <c r="HO13" s="495"/>
      <c r="HP13" s="495"/>
      <c r="HQ13" s="495"/>
      <c r="HR13" s="495"/>
      <c r="HS13" s="495"/>
      <c r="HT13" s="495"/>
      <c r="HU13" s="495"/>
      <c r="HV13" s="495"/>
      <c r="HW13" s="495"/>
      <c r="HX13" s="495"/>
      <c r="HY13" s="495"/>
      <c r="HZ13" s="495"/>
      <c r="IA13" s="495"/>
      <c r="IB13" s="495"/>
      <c r="IC13" s="495"/>
      <c r="ID13" s="495"/>
      <c r="IE13" s="495"/>
      <c r="IF13" s="495"/>
      <c r="IG13" s="495"/>
      <c r="IH13" s="495"/>
      <c r="II13" s="495"/>
      <c r="IJ13" s="495"/>
      <c r="IK13" s="495"/>
      <c r="IL13" s="495"/>
      <c r="IM13" s="495"/>
      <c r="IN13" s="495"/>
      <c r="IO13" s="495"/>
      <c r="IP13" s="495"/>
      <c r="IQ13" s="495"/>
      <c r="IR13" s="495"/>
      <c r="IS13" s="495"/>
    </row>
    <row r="14" spans="1:253" s="767" customFormat="1" ht="27" customHeight="1">
      <c r="A14" s="499" t="s">
        <v>620</v>
      </c>
      <c r="B14" s="499">
        <v>500</v>
      </c>
      <c r="C14" s="768">
        <v>2100302</v>
      </c>
      <c r="D14" s="768">
        <v>51301</v>
      </c>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95"/>
      <c r="CO14" s="495"/>
      <c r="CP14" s="495"/>
      <c r="CQ14" s="495"/>
      <c r="CR14" s="495"/>
      <c r="CS14" s="495"/>
      <c r="CT14" s="495"/>
      <c r="CU14" s="495"/>
      <c r="CV14" s="495"/>
      <c r="CW14" s="495"/>
      <c r="CX14" s="495"/>
      <c r="CY14" s="495"/>
      <c r="CZ14" s="495"/>
      <c r="DA14" s="495"/>
      <c r="DB14" s="495"/>
      <c r="DC14" s="495"/>
      <c r="DD14" s="495"/>
      <c r="DE14" s="495"/>
      <c r="DF14" s="495"/>
      <c r="DG14" s="495"/>
      <c r="DH14" s="495"/>
      <c r="DI14" s="495"/>
      <c r="DJ14" s="495"/>
      <c r="DK14" s="495"/>
      <c r="DL14" s="495"/>
      <c r="DM14" s="495"/>
      <c r="DN14" s="495"/>
      <c r="DO14" s="495"/>
      <c r="DP14" s="495"/>
      <c r="DQ14" s="495"/>
      <c r="DR14" s="495"/>
      <c r="DS14" s="495"/>
      <c r="DT14" s="495"/>
      <c r="DU14" s="495"/>
      <c r="DV14" s="495"/>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5"/>
      <c r="GD14" s="495"/>
      <c r="GE14" s="495"/>
      <c r="GF14" s="495"/>
      <c r="GG14" s="495"/>
      <c r="GH14" s="495"/>
      <c r="GI14" s="495"/>
      <c r="GJ14" s="495"/>
      <c r="GK14" s="495"/>
      <c r="GL14" s="495"/>
      <c r="GM14" s="495"/>
      <c r="GN14" s="495"/>
      <c r="GO14" s="495"/>
      <c r="GP14" s="495"/>
      <c r="GQ14" s="495"/>
      <c r="GR14" s="495"/>
      <c r="GS14" s="495"/>
      <c r="GT14" s="495"/>
      <c r="GU14" s="495"/>
      <c r="GV14" s="495"/>
      <c r="GW14" s="495"/>
      <c r="GX14" s="495"/>
      <c r="GY14" s="495"/>
      <c r="GZ14" s="495"/>
      <c r="HA14" s="495"/>
      <c r="HB14" s="495"/>
      <c r="HC14" s="495"/>
      <c r="HD14" s="495"/>
      <c r="HE14" s="495"/>
      <c r="HF14" s="495"/>
      <c r="HG14" s="495"/>
      <c r="HH14" s="495"/>
      <c r="HI14" s="495"/>
      <c r="HJ14" s="495"/>
      <c r="HK14" s="495"/>
      <c r="HL14" s="495"/>
      <c r="HM14" s="495"/>
      <c r="HN14" s="495"/>
      <c r="HO14" s="495"/>
      <c r="HP14" s="495"/>
      <c r="HQ14" s="495"/>
      <c r="HR14" s="495"/>
      <c r="HS14" s="495"/>
      <c r="HT14" s="495"/>
      <c r="HU14" s="495"/>
      <c r="HV14" s="495"/>
      <c r="HW14" s="495"/>
      <c r="HX14" s="495"/>
      <c r="HY14" s="495"/>
      <c r="HZ14" s="495"/>
      <c r="IA14" s="495"/>
      <c r="IB14" s="495"/>
      <c r="IC14" s="495"/>
      <c r="ID14" s="495"/>
      <c r="IE14" s="495"/>
      <c r="IF14" s="495"/>
      <c r="IG14" s="495"/>
      <c r="IH14" s="495"/>
      <c r="II14" s="495"/>
      <c r="IJ14" s="495"/>
      <c r="IK14" s="495"/>
      <c r="IL14" s="495"/>
      <c r="IM14" s="495"/>
      <c r="IN14" s="495"/>
      <c r="IO14" s="495"/>
      <c r="IP14" s="495"/>
      <c r="IQ14" s="495"/>
      <c r="IR14" s="495"/>
      <c r="IS14" s="495"/>
    </row>
    <row r="15" spans="1:253" s="767" customFormat="1" ht="27" customHeight="1">
      <c r="A15" s="499" t="s">
        <v>625</v>
      </c>
      <c r="B15" s="499">
        <v>500</v>
      </c>
      <c r="C15" s="768">
        <v>2100302</v>
      </c>
      <c r="D15" s="768">
        <v>51301</v>
      </c>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c r="BM15" s="495"/>
      <c r="BN15" s="495"/>
      <c r="BO15" s="495"/>
      <c r="BP15" s="495"/>
      <c r="BQ15" s="495"/>
      <c r="BR15" s="495"/>
      <c r="BS15" s="495"/>
      <c r="BT15" s="495"/>
      <c r="BU15" s="495"/>
      <c r="BV15" s="495"/>
      <c r="BW15" s="495"/>
      <c r="BX15" s="495"/>
      <c r="BY15" s="495"/>
      <c r="BZ15" s="495"/>
      <c r="CA15" s="495"/>
      <c r="CB15" s="495"/>
      <c r="CC15" s="495"/>
      <c r="CD15" s="495"/>
      <c r="CE15" s="495"/>
      <c r="CF15" s="495"/>
      <c r="CG15" s="495"/>
      <c r="CH15" s="495"/>
      <c r="CI15" s="495"/>
      <c r="CJ15" s="495"/>
      <c r="CK15" s="495"/>
      <c r="CL15" s="495"/>
      <c r="CM15" s="495"/>
      <c r="CN15" s="495"/>
      <c r="CO15" s="495"/>
      <c r="CP15" s="495"/>
      <c r="CQ15" s="495"/>
      <c r="CR15" s="495"/>
      <c r="CS15" s="495"/>
      <c r="CT15" s="495"/>
      <c r="CU15" s="495"/>
      <c r="CV15" s="495"/>
      <c r="CW15" s="495"/>
      <c r="CX15" s="495"/>
      <c r="CY15" s="495"/>
      <c r="CZ15" s="495"/>
      <c r="DA15" s="495"/>
      <c r="DB15" s="495"/>
      <c r="DC15" s="495"/>
      <c r="DD15" s="495"/>
      <c r="DE15" s="495"/>
      <c r="DF15" s="495"/>
      <c r="DG15" s="495"/>
      <c r="DH15" s="495"/>
      <c r="DI15" s="495"/>
      <c r="DJ15" s="495"/>
      <c r="DK15" s="495"/>
      <c r="DL15" s="495"/>
      <c r="DM15" s="495"/>
      <c r="DN15" s="495"/>
      <c r="DO15" s="495"/>
      <c r="DP15" s="495"/>
      <c r="DQ15" s="495"/>
      <c r="DR15" s="495"/>
      <c r="DS15" s="495"/>
      <c r="DT15" s="495"/>
      <c r="DU15" s="495"/>
      <c r="DV15" s="495"/>
      <c r="DW15" s="495"/>
      <c r="DX15" s="495"/>
      <c r="DY15" s="495"/>
      <c r="DZ15" s="495"/>
      <c r="EA15" s="495"/>
      <c r="EB15" s="495"/>
      <c r="EC15" s="495"/>
      <c r="ED15" s="495"/>
      <c r="EE15" s="495"/>
      <c r="EF15" s="495"/>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c r="FE15" s="495"/>
      <c r="FF15" s="495"/>
      <c r="FG15" s="495"/>
      <c r="FH15" s="495"/>
      <c r="FI15" s="495"/>
      <c r="FJ15" s="495"/>
      <c r="FK15" s="495"/>
      <c r="FL15" s="495"/>
      <c r="FM15" s="495"/>
      <c r="FN15" s="495"/>
      <c r="FO15" s="495"/>
      <c r="FP15" s="495"/>
      <c r="FQ15" s="495"/>
      <c r="FR15" s="495"/>
      <c r="FS15" s="495"/>
      <c r="FT15" s="495"/>
      <c r="FU15" s="495"/>
      <c r="FV15" s="495"/>
      <c r="FW15" s="495"/>
      <c r="FX15" s="495"/>
      <c r="FY15" s="495"/>
      <c r="FZ15" s="495"/>
      <c r="GA15" s="495"/>
      <c r="GB15" s="495"/>
      <c r="GC15" s="495"/>
      <c r="GD15" s="495"/>
      <c r="GE15" s="495"/>
      <c r="GF15" s="495"/>
      <c r="GG15" s="495"/>
      <c r="GH15" s="495"/>
      <c r="GI15" s="495"/>
      <c r="GJ15" s="495"/>
      <c r="GK15" s="495"/>
      <c r="GL15" s="495"/>
      <c r="GM15" s="495"/>
      <c r="GN15" s="495"/>
      <c r="GO15" s="495"/>
      <c r="GP15" s="495"/>
      <c r="GQ15" s="495"/>
      <c r="GR15" s="495"/>
      <c r="GS15" s="495"/>
      <c r="GT15" s="495"/>
      <c r="GU15" s="495"/>
      <c r="GV15" s="495"/>
      <c r="GW15" s="495"/>
      <c r="GX15" s="495"/>
      <c r="GY15" s="495"/>
      <c r="GZ15" s="495"/>
      <c r="HA15" s="495"/>
      <c r="HB15" s="495"/>
      <c r="HC15" s="495"/>
      <c r="HD15" s="495"/>
      <c r="HE15" s="495"/>
      <c r="HF15" s="495"/>
      <c r="HG15" s="495"/>
      <c r="HH15" s="495"/>
      <c r="HI15" s="495"/>
      <c r="HJ15" s="495"/>
      <c r="HK15" s="495"/>
      <c r="HL15" s="495"/>
      <c r="HM15" s="495"/>
      <c r="HN15" s="495"/>
      <c r="HO15" s="495"/>
      <c r="HP15" s="495"/>
      <c r="HQ15" s="495"/>
      <c r="HR15" s="495"/>
      <c r="HS15" s="495"/>
      <c r="HT15" s="495"/>
      <c r="HU15" s="495"/>
      <c r="HV15" s="495"/>
      <c r="HW15" s="495"/>
      <c r="HX15" s="495"/>
      <c r="HY15" s="495"/>
      <c r="HZ15" s="495"/>
      <c r="IA15" s="495"/>
      <c r="IB15" s="495"/>
      <c r="IC15" s="495"/>
      <c r="ID15" s="495"/>
      <c r="IE15" s="495"/>
      <c r="IF15" s="495"/>
      <c r="IG15" s="495"/>
      <c r="IH15" s="495"/>
      <c r="II15" s="495"/>
      <c r="IJ15" s="495"/>
      <c r="IK15" s="495"/>
      <c r="IL15" s="495"/>
      <c r="IM15" s="495"/>
      <c r="IN15" s="495"/>
      <c r="IO15" s="495"/>
      <c r="IP15" s="495"/>
      <c r="IQ15" s="495"/>
      <c r="IR15" s="495"/>
      <c r="IS15" s="495"/>
    </row>
    <row r="16" spans="1:253" s="767" customFormat="1" ht="27" customHeight="1">
      <c r="A16" s="499" t="s">
        <v>628</v>
      </c>
      <c r="B16" s="499">
        <v>500</v>
      </c>
      <c r="C16" s="768">
        <v>2100302</v>
      </c>
      <c r="D16" s="768">
        <v>51301</v>
      </c>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c r="DQ16" s="495"/>
      <c r="DR16" s="495"/>
      <c r="DS16" s="495"/>
      <c r="DT16" s="495"/>
      <c r="DU16" s="495"/>
      <c r="DV16" s="495"/>
      <c r="DW16" s="495"/>
      <c r="DX16" s="495"/>
      <c r="DY16" s="495"/>
      <c r="DZ16" s="495"/>
      <c r="EA16" s="495"/>
      <c r="EB16" s="495"/>
      <c r="EC16" s="495"/>
      <c r="ED16" s="495"/>
      <c r="EE16" s="495"/>
      <c r="EF16" s="495"/>
      <c r="EG16" s="495"/>
      <c r="EH16" s="495"/>
      <c r="EI16" s="495"/>
      <c r="EJ16" s="495"/>
      <c r="EK16" s="495"/>
      <c r="EL16" s="495"/>
      <c r="EM16" s="495"/>
      <c r="EN16" s="495"/>
      <c r="EO16" s="495"/>
      <c r="EP16" s="495"/>
      <c r="EQ16" s="495"/>
      <c r="ER16" s="495"/>
      <c r="ES16" s="495"/>
      <c r="ET16" s="495"/>
      <c r="EU16" s="495"/>
      <c r="EV16" s="495"/>
      <c r="EW16" s="495"/>
      <c r="EX16" s="495"/>
      <c r="EY16" s="495"/>
      <c r="EZ16" s="495"/>
      <c r="FA16" s="495"/>
      <c r="FB16" s="495"/>
      <c r="FC16" s="495"/>
      <c r="FD16" s="495"/>
      <c r="FE16" s="495"/>
      <c r="FF16" s="495"/>
      <c r="FG16" s="495"/>
      <c r="FH16" s="495"/>
      <c r="FI16" s="495"/>
      <c r="FJ16" s="495"/>
      <c r="FK16" s="495"/>
      <c r="FL16" s="495"/>
      <c r="FM16" s="495"/>
      <c r="FN16" s="495"/>
      <c r="FO16" s="495"/>
      <c r="FP16" s="495"/>
      <c r="FQ16" s="495"/>
      <c r="FR16" s="495"/>
      <c r="FS16" s="495"/>
      <c r="FT16" s="495"/>
      <c r="FU16" s="495"/>
      <c r="FV16" s="495"/>
      <c r="FW16" s="495"/>
      <c r="FX16" s="495"/>
      <c r="FY16" s="495"/>
      <c r="FZ16" s="495"/>
      <c r="GA16" s="495"/>
      <c r="GB16" s="495"/>
      <c r="GC16" s="495"/>
      <c r="GD16" s="495"/>
      <c r="GE16" s="495"/>
      <c r="GF16" s="495"/>
      <c r="GG16" s="495"/>
      <c r="GH16" s="495"/>
      <c r="GI16" s="495"/>
      <c r="GJ16" s="495"/>
      <c r="GK16" s="495"/>
      <c r="GL16" s="495"/>
      <c r="GM16" s="495"/>
      <c r="GN16" s="495"/>
      <c r="GO16" s="495"/>
      <c r="GP16" s="495"/>
      <c r="GQ16" s="495"/>
      <c r="GR16" s="495"/>
      <c r="GS16" s="495"/>
      <c r="GT16" s="495"/>
      <c r="GU16" s="495"/>
      <c r="GV16" s="495"/>
      <c r="GW16" s="495"/>
      <c r="GX16" s="495"/>
      <c r="GY16" s="495"/>
      <c r="GZ16" s="495"/>
      <c r="HA16" s="495"/>
      <c r="HB16" s="495"/>
      <c r="HC16" s="495"/>
      <c r="HD16" s="495"/>
      <c r="HE16" s="495"/>
      <c r="HF16" s="495"/>
      <c r="HG16" s="495"/>
      <c r="HH16" s="495"/>
      <c r="HI16" s="495"/>
      <c r="HJ16" s="495"/>
      <c r="HK16" s="495"/>
      <c r="HL16" s="495"/>
      <c r="HM16" s="495"/>
      <c r="HN16" s="495"/>
      <c r="HO16" s="495"/>
      <c r="HP16" s="495"/>
      <c r="HQ16" s="495"/>
      <c r="HR16" s="495"/>
      <c r="HS16" s="495"/>
      <c r="HT16" s="495"/>
      <c r="HU16" s="495"/>
      <c r="HV16" s="495"/>
      <c r="HW16" s="495"/>
      <c r="HX16" s="495"/>
      <c r="HY16" s="495"/>
      <c r="HZ16" s="495"/>
      <c r="IA16" s="495"/>
      <c r="IB16" s="495"/>
      <c r="IC16" s="495"/>
      <c r="ID16" s="495"/>
      <c r="IE16" s="495"/>
      <c r="IF16" s="495"/>
      <c r="IG16" s="495"/>
      <c r="IH16" s="495"/>
      <c r="II16" s="495"/>
      <c r="IJ16" s="495"/>
      <c r="IK16" s="495"/>
      <c r="IL16" s="495"/>
      <c r="IM16" s="495"/>
      <c r="IN16" s="495"/>
      <c r="IO16" s="495"/>
      <c r="IP16" s="495"/>
      <c r="IQ16" s="495"/>
      <c r="IR16" s="495"/>
      <c r="IS16" s="495"/>
    </row>
    <row r="17" spans="1:253" s="767" customFormat="1" ht="27" customHeight="1">
      <c r="A17" s="499" t="s">
        <v>699</v>
      </c>
      <c r="B17" s="499">
        <v>500</v>
      </c>
      <c r="C17" s="768">
        <v>2100302</v>
      </c>
      <c r="D17" s="768">
        <v>51301</v>
      </c>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495"/>
      <c r="ES17" s="495"/>
      <c r="ET17" s="495"/>
      <c r="EU17" s="495"/>
      <c r="EV17" s="495"/>
      <c r="EW17" s="495"/>
      <c r="EX17" s="495"/>
      <c r="EY17" s="495"/>
      <c r="EZ17" s="495"/>
      <c r="FA17" s="495"/>
      <c r="FB17" s="495"/>
      <c r="FC17" s="495"/>
      <c r="FD17" s="495"/>
      <c r="FE17" s="495"/>
      <c r="FF17" s="495"/>
      <c r="FG17" s="495"/>
      <c r="FH17" s="495"/>
      <c r="FI17" s="495"/>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5"/>
      <c r="GK17" s="495"/>
      <c r="GL17" s="495"/>
      <c r="GM17" s="495"/>
      <c r="GN17" s="495"/>
      <c r="GO17" s="495"/>
      <c r="GP17" s="495"/>
      <c r="GQ17" s="495"/>
      <c r="GR17" s="495"/>
      <c r="GS17" s="495"/>
      <c r="GT17" s="495"/>
      <c r="GU17" s="495"/>
      <c r="GV17" s="495"/>
      <c r="GW17" s="495"/>
      <c r="GX17" s="495"/>
      <c r="GY17" s="495"/>
      <c r="GZ17" s="495"/>
      <c r="HA17" s="495"/>
      <c r="HB17" s="495"/>
      <c r="HC17" s="495"/>
      <c r="HD17" s="495"/>
      <c r="HE17" s="495"/>
      <c r="HF17" s="495"/>
      <c r="HG17" s="495"/>
      <c r="HH17" s="495"/>
      <c r="HI17" s="495"/>
      <c r="HJ17" s="495"/>
      <c r="HK17" s="495"/>
      <c r="HL17" s="495"/>
      <c r="HM17" s="495"/>
      <c r="HN17" s="495"/>
      <c r="HO17" s="495"/>
      <c r="HP17" s="495"/>
      <c r="HQ17" s="495"/>
      <c r="HR17" s="495"/>
      <c r="HS17" s="495"/>
      <c r="HT17" s="495"/>
      <c r="HU17" s="495"/>
      <c r="HV17" s="495"/>
      <c r="HW17" s="495"/>
      <c r="HX17" s="495"/>
      <c r="HY17" s="495"/>
      <c r="HZ17" s="495"/>
      <c r="IA17" s="495"/>
      <c r="IB17" s="495"/>
      <c r="IC17" s="495"/>
      <c r="ID17" s="495"/>
      <c r="IE17" s="495"/>
      <c r="IF17" s="495"/>
      <c r="IG17" s="495"/>
      <c r="IH17" s="495"/>
      <c r="II17" s="495"/>
      <c r="IJ17" s="495"/>
      <c r="IK17" s="495"/>
      <c r="IL17" s="495"/>
      <c r="IM17" s="495"/>
      <c r="IN17" s="495"/>
      <c r="IO17" s="495"/>
      <c r="IP17" s="495"/>
      <c r="IQ17" s="495"/>
      <c r="IR17" s="495"/>
      <c r="IS17" s="495"/>
    </row>
    <row r="18" spans="1:253" s="767" customFormat="1" ht="27" customHeight="1">
      <c r="A18" s="499" t="s">
        <v>700</v>
      </c>
      <c r="B18" s="499">
        <v>500</v>
      </c>
      <c r="C18" s="768">
        <v>2100302</v>
      </c>
      <c r="D18" s="768">
        <v>51301</v>
      </c>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495"/>
      <c r="DR18" s="495"/>
      <c r="DS18" s="495"/>
      <c r="DT18" s="495"/>
      <c r="DU18" s="495"/>
      <c r="DV18" s="495"/>
      <c r="DW18" s="495"/>
      <c r="DX18" s="495"/>
      <c r="DY18" s="495"/>
      <c r="DZ18" s="495"/>
      <c r="EA18" s="495"/>
      <c r="EB18" s="495"/>
      <c r="EC18" s="495"/>
      <c r="ED18" s="495"/>
      <c r="EE18" s="495"/>
      <c r="EF18" s="495"/>
      <c r="EG18" s="495"/>
      <c r="EH18" s="495"/>
      <c r="EI18" s="495"/>
      <c r="EJ18" s="495"/>
      <c r="EK18" s="495"/>
      <c r="EL18" s="495"/>
      <c r="EM18" s="495"/>
      <c r="EN18" s="495"/>
      <c r="EO18" s="495"/>
      <c r="EP18" s="495"/>
      <c r="EQ18" s="495"/>
      <c r="ER18" s="495"/>
      <c r="ES18" s="495"/>
      <c r="ET18" s="495"/>
      <c r="EU18" s="495"/>
      <c r="EV18" s="495"/>
      <c r="EW18" s="495"/>
      <c r="EX18" s="495"/>
      <c r="EY18" s="495"/>
      <c r="EZ18" s="495"/>
      <c r="FA18" s="495"/>
      <c r="FB18" s="495"/>
      <c r="FC18" s="495"/>
      <c r="FD18" s="495"/>
      <c r="FE18" s="495"/>
      <c r="FF18" s="495"/>
      <c r="FG18" s="495"/>
      <c r="FH18" s="495"/>
      <c r="FI18" s="495"/>
      <c r="FJ18" s="495"/>
      <c r="FK18" s="495"/>
      <c r="FL18" s="495"/>
      <c r="FM18" s="495"/>
      <c r="FN18" s="495"/>
      <c r="FO18" s="495"/>
      <c r="FP18" s="495"/>
      <c r="FQ18" s="495"/>
      <c r="FR18" s="495"/>
      <c r="FS18" s="495"/>
      <c r="FT18" s="495"/>
      <c r="FU18" s="495"/>
      <c r="FV18" s="495"/>
      <c r="FW18" s="495"/>
      <c r="FX18" s="495"/>
      <c r="FY18" s="495"/>
      <c r="FZ18" s="495"/>
      <c r="GA18" s="495"/>
      <c r="GB18" s="495"/>
      <c r="GC18" s="495"/>
      <c r="GD18" s="495"/>
      <c r="GE18" s="495"/>
      <c r="GF18" s="495"/>
      <c r="GG18" s="495"/>
      <c r="GH18" s="495"/>
      <c r="GI18" s="495"/>
      <c r="GJ18" s="495"/>
      <c r="GK18" s="495"/>
      <c r="GL18" s="495"/>
      <c r="GM18" s="495"/>
      <c r="GN18" s="495"/>
      <c r="GO18" s="495"/>
      <c r="GP18" s="495"/>
      <c r="GQ18" s="495"/>
      <c r="GR18" s="495"/>
      <c r="GS18" s="495"/>
      <c r="GT18" s="495"/>
      <c r="GU18" s="495"/>
      <c r="GV18" s="495"/>
      <c r="GW18" s="495"/>
      <c r="GX18" s="495"/>
      <c r="GY18" s="495"/>
      <c r="GZ18" s="495"/>
      <c r="HA18" s="495"/>
      <c r="HB18" s="495"/>
      <c r="HC18" s="495"/>
      <c r="HD18" s="495"/>
      <c r="HE18" s="495"/>
      <c r="HF18" s="495"/>
      <c r="HG18" s="495"/>
      <c r="HH18" s="495"/>
      <c r="HI18" s="495"/>
      <c r="HJ18" s="495"/>
      <c r="HK18" s="495"/>
      <c r="HL18" s="495"/>
      <c r="HM18" s="495"/>
      <c r="HN18" s="495"/>
      <c r="HO18" s="495"/>
      <c r="HP18" s="495"/>
      <c r="HQ18" s="495"/>
      <c r="HR18" s="495"/>
      <c r="HS18" s="495"/>
      <c r="HT18" s="495"/>
      <c r="HU18" s="495"/>
      <c r="HV18" s="495"/>
      <c r="HW18" s="495"/>
      <c r="HX18" s="495"/>
      <c r="HY18" s="495"/>
      <c r="HZ18" s="495"/>
      <c r="IA18" s="495"/>
      <c r="IB18" s="495"/>
      <c r="IC18" s="495"/>
      <c r="ID18" s="495"/>
      <c r="IE18" s="495"/>
      <c r="IF18" s="495"/>
      <c r="IG18" s="495"/>
      <c r="IH18" s="495"/>
      <c r="II18" s="495"/>
      <c r="IJ18" s="495"/>
      <c r="IK18" s="495"/>
      <c r="IL18" s="495"/>
      <c r="IM18" s="495"/>
      <c r="IN18" s="495"/>
      <c r="IO18" s="495"/>
      <c r="IP18" s="495"/>
      <c r="IQ18" s="495"/>
      <c r="IR18" s="495"/>
      <c r="IS18" s="495"/>
    </row>
    <row r="19" spans="1:253" s="767" customFormat="1" ht="27" customHeight="1">
      <c r="A19" s="499" t="s">
        <v>701</v>
      </c>
      <c r="B19" s="499">
        <v>500</v>
      </c>
      <c r="C19" s="768">
        <v>2100302</v>
      </c>
      <c r="D19" s="768">
        <v>51301</v>
      </c>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5"/>
      <c r="DS19" s="495"/>
      <c r="DT19" s="495"/>
      <c r="DU19" s="495"/>
      <c r="DV19" s="495"/>
      <c r="DW19" s="495"/>
      <c r="DX19" s="495"/>
      <c r="DY19" s="495"/>
      <c r="DZ19" s="495"/>
      <c r="EA19" s="495"/>
      <c r="EB19" s="495"/>
      <c r="EC19" s="495"/>
      <c r="ED19" s="495"/>
      <c r="EE19" s="495"/>
      <c r="EF19" s="495"/>
      <c r="EG19" s="495"/>
      <c r="EH19" s="495"/>
      <c r="EI19" s="495"/>
      <c r="EJ19" s="495"/>
      <c r="EK19" s="495"/>
      <c r="EL19" s="495"/>
      <c r="EM19" s="495"/>
      <c r="EN19" s="495"/>
      <c r="EO19" s="495"/>
      <c r="EP19" s="495"/>
      <c r="EQ19" s="495"/>
      <c r="ER19" s="495"/>
      <c r="ES19" s="495"/>
      <c r="ET19" s="495"/>
      <c r="EU19" s="495"/>
      <c r="EV19" s="495"/>
      <c r="EW19" s="495"/>
      <c r="EX19" s="495"/>
      <c r="EY19" s="495"/>
      <c r="EZ19" s="495"/>
      <c r="FA19" s="495"/>
      <c r="FB19" s="495"/>
      <c r="FC19" s="495"/>
      <c r="FD19" s="495"/>
      <c r="FE19" s="495"/>
      <c r="FF19" s="495"/>
      <c r="FG19" s="495"/>
      <c r="FH19" s="495"/>
      <c r="FI19" s="495"/>
      <c r="FJ19" s="495"/>
      <c r="FK19" s="495"/>
      <c r="FL19" s="495"/>
      <c r="FM19" s="495"/>
      <c r="FN19" s="495"/>
      <c r="FO19" s="495"/>
      <c r="FP19" s="495"/>
      <c r="FQ19" s="495"/>
      <c r="FR19" s="495"/>
      <c r="FS19" s="495"/>
      <c r="FT19" s="495"/>
      <c r="FU19" s="495"/>
      <c r="FV19" s="495"/>
      <c r="FW19" s="495"/>
      <c r="FX19" s="495"/>
      <c r="FY19" s="495"/>
      <c r="FZ19" s="495"/>
      <c r="GA19" s="495"/>
      <c r="GB19" s="495"/>
      <c r="GC19" s="495"/>
      <c r="GD19" s="495"/>
      <c r="GE19" s="495"/>
      <c r="GF19" s="495"/>
      <c r="GG19" s="495"/>
      <c r="GH19" s="495"/>
      <c r="GI19" s="495"/>
      <c r="GJ19" s="495"/>
      <c r="GK19" s="495"/>
      <c r="GL19" s="495"/>
      <c r="GM19" s="495"/>
      <c r="GN19" s="495"/>
      <c r="GO19" s="495"/>
      <c r="GP19" s="495"/>
      <c r="GQ19" s="495"/>
      <c r="GR19" s="495"/>
      <c r="GS19" s="495"/>
      <c r="GT19" s="495"/>
      <c r="GU19" s="495"/>
      <c r="GV19" s="495"/>
      <c r="GW19" s="495"/>
      <c r="GX19" s="495"/>
      <c r="GY19" s="495"/>
      <c r="GZ19" s="495"/>
      <c r="HA19" s="495"/>
      <c r="HB19" s="495"/>
      <c r="HC19" s="495"/>
      <c r="HD19" s="495"/>
      <c r="HE19" s="495"/>
      <c r="HF19" s="495"/>
      <c r="HG19" s="495"/>
      <c r="HH19" s="495"/>
      <c r="HI19" s="495"/>
      <c r="HJ19" s="495"/>
      <c r="HK19" s="495"/>
      <c r="HL19" s="495"/>
      <c r="HM19" s="495"/>
      <c r="HN19" s="495"/>
      <c r="HO19" s="495"/>
      <c r="HP19" s="495"/>
      <c r="HQ19" s="495"/>
      <c r="HR19" s="495"/>
      <c r="HS19" s="495"/>
      <c r="HT19" s="495"/>
      <c r="HU19" s="495"/>
      <c r="HV19" s="495"/>
      <c r="HW19" s="495"/>
      <c r="HX19" s="495"/>
      <c r="HY19" s="495"/>
      <c r="HZ19" s="495"/>
      <c r="IA19" s="495"/>
      <c r="IB19" s="495"/>
      <c r="IC19" s="495"/>
      <c r="ID19" s="495"/>
      <c r="IE19" s="495"/>
      <c r="IF19" s="495"/>
      <c r="IG19" s="495"/>
      <c r="IH19" s="495"/>
      <c r="II19" s="495"/>
      <c r="IJ19" s="495"/>
      <c r="IK19" s="495"/>
      <c r="IL19" s="495"/>
      <c r="IM19" s="495"/>
      <c r="IN19" s="495"/>
      <c r="IO19" s="495"/>
      <c r="IP19" s="495"/>
      <c r="IQ19" s="495"/>
      <c r="IR19" s="495"/>
      <c r="IS19" s="495"/>
    </row>
    <row r="20" spans="1:253" s="767" customFormat="1" ht="27" customHeight="1">
      <c r="A20" s="499" t="s">
        <v>631</v>
      </c>
      <c r="B20" s="499">
        <v>500</v>
      </c>
      <c r="C20" s="768">
        <v>2100302</v>
      </c>
      <c r="D20" s="768">
        <v>51301</v>
      </c>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495"/>
      <c r="DV20" s="495"/>
      <c r="DW20" s="495"/>
      <c r="DX20" s="495"/>
      <c r="DY20" s="495"/>
      <c r="DZ20" s="495"/>
      <c r="EA20" s="495"/>
      <c r="EB20" s="495"/>
      <c r="EC20" s="495"/>
      <c r="ED20" s="495"/>
      <c r="EE20" s="495"/>
      <c r="EF20" s="495"/>
      <c r="EG20" s="495"/>
      <c r="EH20" s="495"/>
      <c r="EI20" s="495"/>
      <c r="EJ20" s="495"/>
      <c r="EK20" s="495"/>
      <c r="EL20" s="495"/>
      <c r="EM20" s="495"/>
      <c r="EN20" s="495"/>
      <c r="EO20" s="495"/>
      <c r="EP20" s="495"/>
      <c r="EQ20" s="495"/>
      <c r="ER20" s="495"/>
      <c r="ES20" s="495"/>
      <c r="ET20" s="495"/>
      <c r="EU20" s="495"/>
      <c r="EV20" s="495"/>
      <c r="EW20" s="495"/>
      <c r="EX20" s="495"/>
      <c r="EY20" s="495"/>
      <c r="EZ20" s="495"/>
      <c r="FA20" s="495"/>
      <c r="FB20" s="495"/>
      <c r="FC20" s="495"/>
      <c r="FD20" s="495"/>
      <c r="FE20" s="495"/>
      <c r="FF20" s="495"/>
      <c r="FG20" s="495"/>
      <c r="FH20" s="495"/>
      <c r="FI20" s="495"/>
      <c r="FJ20" s="495"/>
      <c r="FK20" s="495"/>
      <c r="FL20" s="495"/>
      <c r="FM20" s="495"/>
      <c r="FN20" s="495"/>
      <c r="FO20" s="495"/>
      <c r="FP20" s="495"/>
      <c r="FQ20" s="495"/>
      <c r="FR20" s="495"/>
      <c r="FS20" s="495"/>
      <c r="FT20" s="495"/>
      <c r="FU20" s="495"/>
      <c r="FV20" s="495"/>
      <c r="FW20" s="495"/>
      <c r="FX20" s="495"/>
      <c r="FY20" s="495"/>
      <c r="FZ20" s="495"/>
      <c r="GA20" s="495"/>
      <c r="GB20" s="495"/>
      <c r="GC20" s="495"/>
      <c r="GD20" s="495"/>
      <c r="GE20" s="495"/>
      <c r="GF20" s="495"/>
      <c r="GG20" s="495"/>
      <c r="GH20" s="495"/>
      <c r="GI20" s="495"/>
      <c r="GJ20" s="495"/>
      <c r="GK20" s="495"/>
      <c r="GL20" s="495"/>
      <c r="GM20" s="495"/>
      <c r="GN20" s="495"/>
      <c r="GO20" s="495"/>
      <c r="GP20" s="495"/>
      <c r="GQ20" s="495"/>
      <c r="GR20" s="495"/>
      <c r="GS20" s="495"/>
      <c r="GT20" s="495"/>
      <c r="GU20" s="495"/>
      <c r="GV20" s="495"/>
      <c r="GW20" s="495"/>
      <c r="GX20" s="495"/>
      <c r="GY20" s="495"/>
      <c r="GZ20" s="495"/>
      <c r="HA20" s="495"/>
      <c r="HB20" s="495"/>
      <c r="HC20" s="495"/>
      <c r="HD20" s="495"/>
      <c r="HE20" s="495"/>
      <c r="HF20" s="495"/>
      <c r="HG20" s="495"/>
      <c r="HH20" s="495"/>
      <c r="HI20" s="495"/>
      <c r="HJ20" s="495"/>
      <c r="HK20" s="495"/>
      <c r="HL20" s="495"/>
      <c r="HM20" s="495"/>
      <c r="HN20" s="495"/>
      <c r="HO20" s="495"/>
      <c r="HP20" s="495"/>
      <c r="HQ20" s="495"/>
      <c r="HR20" s="495"/>
      <c r="HS20" s="495"/>
      <c r="HT20" s="495"/>
      <c r="HU20" s="495"/>
      <c r="HV20" s="495"/>
      <c r="HW20" s="495"/>
      <c r="HX20" s="495"/>
      <c r="HY20" s="495"/>
      <c r="HZ20" s="495"/>
      <c r="IA20" s="495"/>
      <c r="IB20" s="495"/>
      <c r="IC20" s="495"/>
      <c r="ID20" s="495"/>
      <c r="IE20" s="495"/>
      <c r="IF20" s="495"/>
      <c r="IG20" s="495"/>
      <c r="IH20" s="495"/>
      <c r="II20" s="495"/>
      <c r="IJ20" s="495"/>
      <c r="IK20" s="495"/>
      <c r="IL20" s="495"/>
      <c r="IM20" s="495"/>
      <c r="IN20" s="495"/>
      <c r="IO20" s="495"/>
      <c r="IP20" s="495"/>
      <c r="IQ20" s="495"/>
      <c r="IR20" s="495"/>
      <c r="IS20" s="495"/>
    </row>
    <row r="21" spans="1:253" s="767" customFormat="1" ht="78" customHeight="1">
      <c r="A21" s="769" t="s">
        <v>1138</v>
      </c>
      <c r="B21" s="769"/>
      <c r="C21" s="769"/>
      <c r="D21" s="769"/>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495"/>
      <c r="DV21" s="495"/>
      <c r="DW21" s="495"/>
      <c r="DX21" s="495"/>
      <c r="DY21" s="495"/>
      <c r="DZ21" s="495"/>
      <c r="EA21" s="495"/>
      <c r="EB21" s="495"/>
      <c r="EC21" s="495"/>
      <c r="ED21" s="495"/>
      <c r="EE21" s="495"/>
      <c r="EF21" s="495"/>
      <c r="EG21" s="495"/>
      <c r="EH21" s="495"/>
      <c r="EI21" s="495"/>
      <c r="EJ21" s="495"/>
      <c r="EK21" s="495"/>
      <c r="EL21" s="495"/>
      <c r="EM21" s="495"/>
      <c r="EN21" s="495"/>
      <c r="EO21" s="495"/>
      <c r="EP21" s="495"/>
      <c r="EQ21" s="495"/>
      <c r="ER21" s="495"/>
      <c r="ES21" s="495"/>
      <c r="ET21" s="495"/>
      <c r="EU21" s="495"/>
      <c r="EV21" s="495"/>
      <c r="EW21" s="495"/>
      <c r="EX21" s="495"/>
      <c r="EY21" s="495"/>
      <c r="EZ21" s="495"/>
      <c r="FA21" s="495"/>
      <c r="FB21" s="495"/>
      <c r="FC21" s="495"/>
      <c r="FD21" s="495"/>
      <c r="FE21" s="495"/>
      <c r="FF21" s="495"/>
      <c r="FG21" s="495"/>
      <c r="FH21" s="495"/>
      <c r="FI21" s="495"/>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5"/>
      <c r="GK21" s="495"/>
      <c r="GL21" s="495"/>
      <c r="GM21" s="495"/>
      <c r="GN21" s="495"/>
      <c r="GO21" s="495"/>
      <c r="GP21" s="495"/>
      <c r="GQ21" s="495"/>
      <c r="GR21" s="495"/>
      <c r="GS21" s="495"/>
      <c r="GT21" s="495"/>
      <c r="GU21" s="495"/>
      <c r="GV21" s="495"/>
      <c r="GW21" s="495"/>
      <c r="GX21" s="495"/>
      <c r="GY21" s="495"/>
      <c r="GZ21" s="495"/>
      <c r="HA21" s="495"/>
      <c r="HB21" s="495"/>
      <c r="HC21" s="495"/>
      <c r="HD21" s="495"/>
      <c r="HE21" s="495"/>
      <c r="HF21" s="495"/>
      <c r="HG21" s="495"/>
      <c r="HH21" s="495"/>
      <c r="HI21" s="495"/>
      <c r="HJ21" s="495"/>
      <c r="HK21" s="495"/>
      <c r="HL21" s="495"/>
      <c r="HM21" s="495"/>
      <c r="HN21" s="495"/>
      <c r="HO21" s="495"/>
      <c r="HP21" s="495"/>
      <c r="HQ21" s="495"/>
      <c r="HR21" s="495"/>
      <c r="HS21" s="495"/>
      <c r="HT21" s="495"/>
      <c r="HU21" s="495"/>
      <c r="HV21" s="495"/>
      <c r="HW21" s="495"/>
      <c r="HX21" s="495"/>
      <c r="HY21" s="495"/>
      <c r="HZ21" s="495"/>
      <c r="IA21" s="495"/>
      <c r="IB21" s="495"/>
      <c r="IC21" s="495"/>
      <c r="ID21" s="495"/>
      <c r="IE21" s="495"/>
      <c r="IF21" s="495"/>
      <c r="IG21" s="495"/>
      <c r="IH21" s="495"/>
      <c r="II21" s="495"/>
      <c r="IJ21" s="495"/>
      <c r="IK21" s="495"/>
      <c r="IL21" s="495"/>
      <c r="IM21" s="495"/>
      <c r="IN21" s="495"/>
      <c r="IO21" s="495"/>
      <c r="IP21" s="495"/>
      <c r="IQ21" s="495"/>
      <c r="IR21" s="495"/>
      <c r="IS21" s="495"/>
    </row>
  </sheetData>
  <sheetProtection/>
  <mergeCells count="3">
    <mergeCell ref="A2:D2"/>
    <mergeCell ref="B3:D3"/>
    <mergeCell ref="A21:D21"/>
  </mergeCells>
  <printOptions horizontalCentered="1"/>
  <pageMargins left="0.39305555555555605" right="0.39305555555555605" top="0.590277777777778" bottom="0.786805555555556" header="0.511805555555556" footer="0.511805555555556"/>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I59"/>
  <sheetViews>
    <sheetView showGridLines="0" zoomScaleSheetLayoutView="100" workbookViewId="0" topLeftCell="A1">
      <selection activeCell="A1" sqref="A1:IV65536"/>
    </sheetView>
  </sheetViews>
  <sheetFormatPr defaultColWidth="10.28125" defaultRowHeight="24" customHeight="1"/>
  <cols>
    <col min="1" max="1" width="15.140625" style="735" customWidth="1"/>
    <col min="2" max="2" width="14.421875" style="735" customWidth="1"/>
    <col min="3" max="3" width="14.28125" style="735" customWidth="1"/>
    <col min="4" max="4" width="18.57421875" style="736" customWidth="1"/>
    <col min="5" max="5" width="14.28125" style="735" customWidth="1"/>
    <col min="6" max="6" width="15.00390625" style="737" customWidth="1"/>
    <col min="7" max="7" width="14.28125" style="735" customWidth="1"/>
    <col min="8" max="8" width="17.140625" style="735" customWidth="1"/>
    <col min="9" max="9" width="15.140625" style="738" customWidth="1"/>
    <col min="10" max="16384" width="10.28125" style="739" customWidth="1"/>
  </cols>
  <sheetData>
    <row r="1" spans="1:243" s="233" customFormat="1" ht="24" customHeight="1">
      <c r="A1" s="740" t="s">
        <v>1139</v>
      </c>
      <c r="B1" s="741"/>
      <c r="C1" s="742"/>
      <c r="D1" s="694"/>
      <c r="E1" s="742"/>
      <c r="F1" s="743"/>
      <c r="G1" s="742"/>
      <c r="H1" s="742"/>
      <c r="I1" s="756"/>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757"/>
      <c r="CR1" s="757"/>
      <c r="CS1" s="757"/>
      <c r="CT1" s="757"/>
      <c r="CU1" s="757"/>
      <c r="CV1" s="757"/>
      <c r="CW1" s="757"/>
      <c r="CX1" s="757"/>
      <c r="CY1" s="757"/>
      <c r="CZ1" s="757"/>
      <c r="DA1" s="757"/>
      <c r="DB1" s="757"/>
      <c r="DC1" s="757"/>
      <c r="DD1" s="757"/>
      <c r="DE1" s="757"/>
      <c r="DF1" s="757"/>
      <c r="DG1" s="757"/>
      <c r="DH1" s="757"/>
      <c r="DI1" s="757"/>
      <c r="DJ1" s="757"/>
      <c r="DK1" s="757"/>
      <c r="DL1" s="757"/>
      <c r="DM1" s="757"/>
      <c r="DN1" s="757"/>
      <c r="DO1" s="757"/>
      <c r="DP1" s="757"/>
      <c r="DQ1" s="757"/>
      <c r="DR1" s="757"/>
      <c r="DS1" s="757"/>
      <c r="DT1" s="757"/>
      <c r="DU1" s="757"/>
      <c r="DV1" s="757"/>
      <c r="DW1" s="757"/>
      <c r="DX1" s="757"/>
      <c r="DY1" s="757"/>
      <c r="DZ1" s="757"/>
      <c r="EA1" s="757"/>
      <c r="EB1" s="757"/>
      <c r="EC1" s="757"/>
      <c r="ED1" s="757"/>
      <c r="EE1" s="757"/>
      <c r="EF1" s="757"/>
      <c r="EG1" s="757"/>
      <c r="EH1" s="757"/>
      <c r="EI1" s="757"/>
      <c r="EJ1" s="757"/>
      <c r="EK1" s="757"/>
      <c r="EL1" s="757"/>
      <c r="EM1" s="757"/>
      <c r="EN1" s="757"/>
      <c r="EO1" s="757"/>
      <c r="EP1" s="757"/>
      <c r="EQ1" s="757"/>
      <c r="ER1" s="757"/>
      <c r="ES1" s="757"/>
      <c r="ET1" s="757"/>
      <c r="EU1" s="757"/>
      <c r="EV1" s="757"/>
      <c r="EW1" s="757"/>
      <c r="EX1" s="757"/>
      <c r="EY1" s="757"/>
      <c r="EZ1" s="757"/>
      <c r="FA1" s="757"/>
      <c r="FB1" s="757"/>
      <c r="FC1" s="757"/>
      <c r="FD1" s="757"/>
      <c r="FE1" s="757"/>
      <c r="FF1" s="757"/>
      <c r="FG1" s="757"/>
      <c r="FH1" s="757"/>
      <c r="FI1" s="757"/>
      <c r="FJ1" s="757"/>
      <c r="FK1" s="757"/>
      <c r="FL1" s="757"/>
      <c r="FM1" s="757"/>
      <c r="FN1" s="757"/>
      <c r="FO1" s="757"/>
      <c r="FP1" s="757"/>
      <c r="FQ1" s="757"/>
      <c r="FR1" s="757"/>
      <c r="FS1" s="757"/>
      <c r="FT1" s="757"/>
      <c r="FU1" s="757"/>
      <c r="FV1" s="757"/>
      <c r="FW1" s="757"/>
      <c r="FX1" s="757"/>
      <c r="FY1" s="757"/>
      <c r="FZ1" s="757"/>
      <c r="GA1" s="757"/>
      <c r="GB1" s="757"/>
      <c r="GC1" s="757"/>
      <c r="GD1" s="757"/>
      <c r="GE1" s="757"/>
      <c r="GF1" s="757"/>
      <c r="GG1" s="757"/>
      <c r="GH1" s="757"/>
      <c r="GI1" s="757"/>
      <c r="GJ1" s="757"/>
      <c r="GK1" s="757"/>
      <c r="GL1" s="757"/>
      <c r="GM1" s="757"/>
      <c r="GN1" s="757"/>
      <c r="GO1" s="757"/>
      <c r="GP1" s="757"/>
      <c r="GQ1" s="757"/>
      <c r="GR1" s="757"/>
      <c r="GS1" s="757"/>
      <c r="GT1" s="757"/>
      <c r="GU1" s="757"/>
      <c r="GV1" s="757"/>
      <c r="GW1" s="757"/>
      <c r="GX1" s="757"/>
      <c r="GY1" s="757"/>
      <c r="GZ1" s="757"/>
      <c r="HA1" s="757"/>
      <c r="HB1" s="757"/>
      <c r="HC1" s="757"/>
      <c r="HD1" s="757"/>
      <c r="HE1" s="757"/>
      <c r="HF1" s="757"/>
      <c r="HG1" s="757"/>
      <c r="HH1" s="757"/>
      <c r="HI1" s="757"/>
      <c r="HJ1" s="757"/>
      <c r="HK1" s="757"/>
      <c r="HL1" s="757"/>
      <c r="HM1" s="757"/>
      <c r="HN1" s="757"/>
      <c r="HO1" s="757"/>
      <c r="HP1" s="757"/>
      <c r="HQ1" s="757"/>
      <c r="HR1" s="757"/>
      <c r="HS1" s="757"/>
      <c r="HT1" s="757"/>
      <c r="HU1" s="757"/>
      <c r="HV1" s="757"/>
      <c r="HW1" s="757"/>
      <c r="HX1" s="757"/>
      <c r="HY1" s="757"/>
      <c r="HZ1" s="757"/>
      <c r="IA1" s="757"/>
      <c r="IB1" s="757"/>
      <c r="IC1" s="757"/>
      <c r="ID1" s="757"/>
      <c r="IE1" s="757"/>
      <c r="IF1" s="757"/>
      <c r="IG1" s="757"/>
      <c r="IH1" s="757"/>
      <c r="II1" s="757"/>
    </row>
    <row r="2" spans="1:243" s="233" customFormat="1" ht="34.5" customHeight="1">
      <c r="A2" s="744" t="s">
        <v>1140</v>
      </c>
      <c r="B2" s="744"/>
      <c r="C2" s="744"/>
      <c r="D2" s="745"/>
      <c r="E2" s="744"/>
      <c r="F2" s="744"/>
      <c r="G2" s="744"/>
      <c r="H2" s="744"/>
      <c r="I2" s="758"/>
      <c r="J2" s="744"/>
      <c r="K2" s="744"/>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757"/>
      <c r="BK2" s="757"/>
      <c r="BL2" s="757"/>
      <c r="BM2" s="757"/>
      <c r="BN2" s="757"/>
      <c r="BO2" s="757"/>
      <c r="BP2" s="757"/>
      <c r="BQ2" s="757"/>
      <c r="BR2" s="757"/>
      <c r="BS2" s="757"/>
      <c r="BT2" s="757"/>
      <c r="BU2" s="757"/>
      <c r="BV2" s="757"/>
      <c r="BW2" s="757"/>
      <c r="BX2" s="757"/>
      <c r="BY2" s="757"/>
      <c r="BZ2" s="757"/>
      <c r="CA2" s="757"/>
      <c r="CB2" s="757"/>
      <c r="CC2" s="757"/>
      <c r="CD2" s="757"/>
      <c r="CE2" s="757"/>
      <c r="CF2" s="757"/>
      <c r="CG2" s="757"/>
      <c r="CH2" s="757"/>
      <c r="CI2" s="757"/>
      <c r="CJ2" s="757"/>
      <c r="CK2" s="757"/>
      <c r="CL2" s="757"/>
      <c r="CM2" s="757"/>
      <c r="CN2" s="757"/>
      <c r="CO2" s="757"/>
      <c r="CP2" s="757"/>
      <c r="CQ2" s="757"/>
      <c r="CR2" s="757"/>
      <c r="CS2" s="757"/>
      <c r="CT2" s="757"/>
      <c r="CU2" s="757"/>
      <c r="CV2" s="757"/>
      <c r="CW2" s="757"/>
      <c r="CX2" s="757"/>
      <c r="CY2" s="757"/>
      <c r="CZ2" s="757"/>
      <c r="DA2" s="757"/>
      <c r="DB2" s="757"/>
      <c r="DC2" s="757"/>
      <c r="DD2" s="757"/>
      <c r="DE2" s="757"/>
      <c r="DF2" s="757"/>
      <c r="DG2" s="757"/>
      <c r="DH2" s="757"/>
      <c r="DI2" s="757"/>
      <c r="DJ2" s="757"/>
      <c r="DK2" s="757"/>
      <c r="DL2" s="757"/>
      <c r="DM2" s="757"/>
      <c r="DN2" s="757"/>
      <c r="DO2" s="757"/>
      <c r="DP2" s="757"/>
      <c r="DQ2" s="757"/>
      <c r="DR2" s="757"/>
      <c r="DS2" s="757"/>
      <c r="DT2" s="757"/>
      <c r="DU2" s="757"/>
      <c r="DV2" s="757"/>
      <c r="DW2" s="757"/>
      <c r="DX2" s="757"/>
      <c r="DY2" s="757"/>
      <c r="DZ2" s="757"/>
      <c r="EA2" s="757"/>
      <c r="EB2" s="757"/>
      <c r="EC2" s="757"/>
      <c r="ED2" s="757"/>
      <c r="EE2" s="757"/>
      <c r="EF2" s="757"/>
      <c r="EG2" s="757"/>
      <c r="EH2" s="757"/>
      <c r="EI2" s="757"/>
      <c r="EJ2" s="757"/>
      <c r="EK2" s="757"/>
      <c r="EL2" s="757"/>
      <c r="EM2" s="757"/>
      <c r="EN2" s="757"/>
      <c r="EO2" s="757"/>
      <c r="EP2" s="757"/>
      <c r="EQ2" s="757"/>
      <c r="ER2" s="757"/>
      <c r="ES2" s="757"/>
      <c r="ET2" s="757"/>
      <c r="EU2" s="757"/>
      <c r="EV2" s="757"/>
      <c r="EW2" s="757"/>
      <c r="EX2" s="757"/>
      <c r="EY2" s="757"/>
      <c r="EZ2" s="757"/>
      <c r="FA2" s="757"/>
      <c r="FB2" s="757"/>
      <c r="FC2" s="757"/>
      <c r="FD2" s="757"/>
      <c r="FE2" s="757"/>
      <c r="FF2" s="757"/>
      <c r="FG2" s="757"/>
      <c r="FH2" s="757"/>
      <c r="FI2" s="757"/>
      <c r="FJ2" s="757"/>
      <c r="FK2" s="757"/>
      <c r="FL2" s="757"/>
      <c r="FM2" s="757"/>
      <c r="FN2" s="757"/>
      <c r="FO2" s="757"/>
      <c r="FP2" s="757"/>
      <c r="FQ2" s="757"/>
      <c r="FR2" s="757"/>
      <c r="FS2" s="757"/>
      <c r="FT2" s="757"/>
      <c r="FU2" s="757"/>
      <c r="FV2" s="757"/>
      <c r="FW2" s="757"/>
      <c r="FX2" s="757"/>
      <c r="FY2" s="757"/>
      <c r="FZ2" s="757"/>
      <c r="GA2" s="757"/>
      <c r="GB2" s="757"/>
      <c r="GC2" s="757"/>
      <c r="GD2" s="757"/>
      <c r="GE2" s="757"/>
      <c r="GF2" s="757"/>
      <c r="GG2" s="757"/>
      <c r="GH2" s="757"/>
      <c r="GI2" s="757"/>
      <c r="GJ2" s="757"/>
      <c r="GK2" s="757"/>
      <c r="GL2" s="757"/>
      <c r="GM2" s="757"/>
      <c r="GN2" s="757"/>
      <c r="GO2" s="757"/>
      <c r="GP2" s="757"/>
      <c r="GQ2" s="757"/>
      <c r="GR2" s="757"/>
      <c r="GS2" s="757"/>
      <c r="GT2" s="757"/>
      <c r="GU2" s="757"/>
      <c r="GV2" s="757"/>
      <c r="GW2" s="757"/>
      <c r="GX2" s="757"/>
      <c r="GY2" s="757"/>
      <c r="GZ2" s="757"/>
      <c r="HA2" s="757"/>
      <c r="HB2" s="757"/>
      <c r="HC2" s="757"/>
      <c r="HD2" s="757"/>
      <c r="HE2" s="757"/>
      <c r="HF2" s="757"/>
      <c r="HG2" s="757"/>
      <c r="HH2" s="757"/>
      <c r="HI2" s="757"/>
      <c r="HJ2" s="757"/>
      <c r="HK2" s="757"/>
      <c r="HL2" s="757"/>
      <c r="HM2" s="757"/>
      <c r="HN2" s="757"/>
      <c r="HO2" s="757"/>
      <c r="HP2" s="757"/>
      <c r="HQ2" s="757"/>
      <c r="HR2" s="757"/>
      <c r="HS2" s="757"/>
      <c r="HT2" s="757"/>
      <c r="HU2" s="757"/>
      <c r="HV2" s="757"/>
      <c r="HW2" s="757"/>
      <c r="HX2" s="757"/>
      <c r="HY2" s="757"/>
      <c r="HZ2" s="757"/>
      <c r="IA2" s="757"/>
      <c r="IB2" s="757"/>
      <c r="IC2" s="757"/>
      <c r="ID2" s="757"/>
      <c r="IE2" s="757"/>
      <c r="IF2" s="757"/>
      <c r="IG2" s="757"/>
      <c r="IH2" s="757"/>
      <c r="II2" s="757"/>
    </row>
    <row r="3" spans="1:11" s="734" customFormat="1" ht="19.5" customHeight="1">
      <c r="A3" s="746"/>
      <c r="B3" s="746"/>
      <c r="C3" s="747"/>
      <c r="D3" s="748"/>
      <c r="E3" s="747"/>
      <c r="F3" s="749"/>
      <c r="G3" s="747"/>
      <c r="H3" s="750" t="s">
        <v>586</v>
      </c>
      <c r="I3" s="759"/>
      <c r="J3" s="750"/>
      <c r="K3" s="750"/>
    </row>
    <row r="4" spans="1:11" s="553" customFormat="1" ht="25.5" customHeight="1">
      <c r="A4" s="247" t="s">
        <v>588</v>
      </c>
      <c r="B4" s="247" t="s">
        <v>1119</v>
      </c>
      <c r="C4" s="247"/>
      <c r="D4" s="246" t="s">
        <v>1141</v>
      </c>
      <c r="E4" s="247"/>
      <c r="F4" s="751" t="s">
        <v>1142</v>
      </c>
      <c r="G4" s="247"/>
      <c r="H4" s="247" t="s">
        <v>1143</v>
      </c>
      <c r="I4" s="760" t="s">
        <v>1144</v>
      </c>
      <c r="J4" s="761" t="s">
        <v>595</v>
      </c>
      <c r="K4" s="761" t="s">
        <v>596</v>
      </c>
    </row>
    <row r="5" spans="1:12" s="553" customFormat="1" ht="46.5" customHeight="1">
      <c r="A5" s="247"/>
      <c r="B5" s="247" t="s">
        <v>1145</v>
      </c>
      <c r="C5" s="247" t="s">
        <v>1146</v>
      </c>
      <c r="D5" s="246" t="s">
        <v>1147</v>
      </c>
      <c r="E5" s="247" t="s">
        <v>1146</v>
      </c>
      <c r="F5" s="751" t="s">
        <v>1148</v>
      </c>
      <c r="G5" s="247" t="s">
        <v>1146</v>
      </c>
      <c r="H5" s="247"/>
      <c r="I5" s="760"/>
      <c r="J5" s="762"/>
      <c r="K5" s="762"/>
      <c r="L5" s="763"/>
    </row>
    <row r="6" spans="1:11" s="553" customFormat="1" ht="49.5" customHeight="1">
      <c r="A6" s="247" t="s">
        <v>904</v>
      </c>
      <c r="B6" s="247" t="s">
        <v>905</v>
      </c>
      <c r="C6" s="247" t="s">
        <v>1149</v>
      </c>
      <c r="D6" s="246" t="s">
        <v>907</v>
      </c>
      <c r="E6" s="247" t="s">
        <v>1150</v>
      </c>
      <c r="F6" s="751" t="s">
        <v>909</v>
      </c>
      <c r="G6" s="247" t="s">
        <v>1151</v>
      </c>
      <c r="H6" s="247" t="s">
        <v>1152</v>
      </c>
      <c r="I6" s="760" t="s">
        <v>1153</v>
      </c>
      <c r="J6" s="764"/>
      <c r="K6" s="764"/>
    </row>
    <row r="7" spans="1:11" s="553" customFormat="1" ht="22.5" customHeight="1">
      <c r="A7" s="247" t="s">
        <v>9</v>
      </c>
      <c r="B7" s="751">
        <v>6403</v>
      </c>
      <c r="C7" s="751">
        <v>1</v>
      </c>
      <c r="D7" s="246">
        <v>1372</v>
      </c>
      <c r="E7" s="751">
        <v>1</v>
      </c>
      <c r="F7" s="751">
        <v>56.2952</v>
      </c>
      <c r="G7" s="751">
        <v>1</v>
      </c>
      <c r="H7" s="751">
        <v>1</v>
      </c>
      <c r="I7" s="760">
        <v>10000</v>
      </c>
      <c r="J7" s="765"/>
      <c r="K7" s="765"/>
    </row>
    <row r="8" spans="1:11" s="553" customFormat="1" ht="22.5" customHeight="1">
      <c r="A8" s="247" t="s">
        <v>588</v>
      </c>
      <c r="B8" s="541">
        <v>3751.41</v>
      </c>
      <c r="C8" s="752">
        <v>0.5859</v>
      </c>
      <c r="D8" s="246">
        <v>752</v>
      </c>
      <c r="E8" s="752">
        <v>0.548</v>
      </c>
      <c r="F8" s="751">
        <v>30.5538</v>
      </c>
      <c r="G8" s="752">
        <v>0.219</v>
      </c>
      <c r="H8" s="752">
        <v>0.5011</v>
      </c>
      <c r="I8" s="760">
        <v>5011</v>
      </c>
      <c r="J8" s="765"/>
      <c r="K8" s="765"/>
    </row>
    <row r="9" spans="1:11" s="553" customFormat="1" ht="22.5" customHeight="1">
      <c r="A9" s="253" t="s">
        <v>948</v>
      </c>
      <c r="B9" s="545">
        <v>557.6</v>
      </c>
      <c r="C9" s="753">
        <v>0.0871</v>
      </c>
      <c r="D9" s="754">
        <v>53</v>
      </c>
      <c r="E9" s="753">
        <v>0.0386</v>
      </c>
      <c r="F9" s="755">
        <v>1.9233</v>
      </c>
      <c r="G9" s="753">
        <v>0.0152</v>
      </c>
      <c r="H9" s="753">
        <v>0.0579</v>
      </c>
      <c r="I9" s="766">
        <v>579</v>
      </c>
      <c r="J9" s="765">
        <v>2100399</v>
      </c>
      <c r="K9" s="765">
        <v>51301</v>
      </c>
    </row>
    <row r="10" spans="1:11" s="553" customFormat="1" ht="22.5" customHeight="1">
      <c r="A10" s="253" t="s">
        <v>598</v>
      </c>
      <c r="B10" s="545">
        <v>190.79</v>
      </c>
      <c r="C10" s="753">
        <v>0.0298</v>
      </c>
      <c r="D10" s="754">
        <v>62</v>
      </c>
      <c r="E10" s="753">
        <v>0.0452</v>
      </c>
      <c r="F10" s="755">
        <v>2.0985</v>
      </c>
      <c r="G10" s="753">
        <v>0.0142</v>
      </c>
      <c r="H10" s="753">
        <v>0.0313</v>
      </c>
      <c r="I10" s="766">
        <v>313</v>
      </c>
      <c r="J10" s="765">
        <v>2100399</v>
      </c>
      <c r="K10" s="765">
        <v>51301</v>
      </c>
    </row>
    <row r="11" spans="1:11" s="553" customFormat="1" ht="22.5" customHeight="1">
      <c r="A11" s="253" t="s">
        <v>601</v>
      </c>
      <c r="B11" s="545">
        <v>131.65</v>
      </c>
      <c r="C11" s="753">
        <v>0.0206</v>
      </c>
      <c r="D11" s="754">
        <v>47</v>
      </c>
      <c r="E11" s="753">
        <v>0.0343</v>
      </c>
      <c r="F11" s="755">
        <v>1.8343</v>
      </c>
      <c r="G11" s="753">
        <v>0.0158</v>
      </c>
      <c r="H11" s="753">
        <v>0.0238</v>
      </c>
      <c r="I11" s="766">
        <v>238</v>
      </c>
      <c r="J11" s="765">
        <v>2100399</v>
      </c>
      <c r="K11" s="765">
        <v>51301</v>
      </c>
    </row>
    <row r="12" spans="1:11" s="553" customFormat="1" ht="22.5" customHeight="1">
      <c r="A12" s="253" t="s">
        <v>604</v>
      </c>
      <c r="B12" s="545">
        <v>141.37</v>
      </c>
      <c r="C12" s="753">
        <v>0.0221</v>
      </c>
      <c r="D12" s="754">
        <v>47</v>
      </c>
      <c r="E12" s="753">
        <v>0.0343</v>
      </c>
      <c r="F12" s="755">
        <v>2.2206</v>
      </c>
      <c r="G12" s="753">
        <v>0.0135</v>
      </c>
      <c r="H12" s="753">
        <v>0.024</v>
      </c>
      <c r="I12" s="766">
        <v>240</v>
      </c>
      <c r="J12" s="765">
        <v>2100399</v>
      </c>
      <c r="K12" s="765">
        <v>51301</v>
      </c>
    </row>
    <row r="13" spans="1:11" s="553" customFormat="1" ht="22.5" customHeight="1">
      <c r="A13" s="253" t="s">
        <v>607</v>
      </c>
      <c r="B13" s="545">
        <v>375.76</v>
      </c>
      <c r="C13" s="753">
        <v>0.0587</v>
      </c>
      <c r="D13" s="754">
        <v>73</v>
      </c>
      <c r="E13" s="753">
        <v>0.0532</v>
      </c>
      <c r="F13" s="755">
        <v>4.3063</v>
      </c>
      <c r="G13" s="753">
        <v>0.0012</v>
      </c>
      <c r="H13" s="753">
        <v>0.0456</v>
      </c>
      <c r="I13" s="766">
        <v>456</v>
      </c>
      <c r="J13" s="765">
        <v>2100399</v>
      </c>
      <c r="K13" s="765">
        <v>51301</v>
      </c>
    </row>
    <row r="14" spans="1:11" s="553" customFormat="1" ht="22.5" customHeight="1">
      <c r="A14" s="253" t="s">
        <v>978</v>
      </c>
      <c r="B14" s="545">
        <v>51.21</v>
      </c>
      <c r="C14" s="753">
        <v>0.008</v>
      </c>
      <c r="D14" s="754">
        <v>10</v>
      </c>
      <c r="E14" s="753">
        <v>0.0073</v>
      </c>
      <c r="F14" s="755">
        <v>1.2225</v>
      </c>
      <c r="G14" s="753">
        <v>0.0194</v>
      </c>
      <c r="H14" s="753">
        <v>0.0101</v>
      </c>
      <c r="I14" s="766">
        <v>101</v>
      </c>
      <c r="J14" s="765">
        <v>2100399</v>
      </c>
      <c r="K14" s="765">
        <v>51301</v>
      </c>
    </row>
    <row r="15" spans="1:11" s="553" customFormat="1" ht="22.5" customHeight="1">
      <c r="A15" s="253" t="s">
        <v>610</v>
      </c>
      <c r="B15" s="545">
        <v>459.82</v>
      </c>
      <c r="C15" s="753">
        <v>0.0718</v>
      </c>
      <c r="D15" s="754">
        <v>79</v>
      </c>
      <c r="E15" s="753">
        <v>0.0576</v>
      </c>
      <c r="F15" s="755">
        <v>2.6561</v>
      </c>
      <c r="G15" s="753">
        <v>0.0109</v>
      </c>
      <c r="H15" s="753">
        <v>0.0554</v>
      </c>
      <c r="I15" s="766">
        <v>554</v>
      </c>
      <c r="J15" s="765">
        <v>2100399</v>
      </c>
      <c r="K15" s="765">
        <v>51301</v>
      </c>
    </row>
    <row r="16" spans="1:11" s="553" customFormat="1" ht="22.5" customHeight="1">
      <c r="A16" s="253" t="s">
        <v>617</v>
      </c>
      <c r="B16" s="545">
        <v>166.38</v>
      </c>
      <c r="C16" s="753">
        <v>0.026</v>
      </c>
      <c r="D16" s="754">
        <v>32</v>
      </c>
      <c r="E16" s="753">
        <v>0.0233</v>
      </c>
      <c r="F16" s="755">
        <v>1.4687</v>
      </c>
      <c r="G16" s="753">
        <v>0.018</v>
      </c>
      <c r="H16" s="753">
        <v>0.0236</v>
      </c>
      <c r="I16" s="766">
        <v>236</v>
      </c>
      <c r="J16" s="765">
        <v>2100399</v>
      </c>
      <c r="K16" s="765">
        <v>51301</v>
      </c>
    </row>
    <row r="17" spans="1:11" s="553" customFormat="1" ht="22.5" customHeight="1">
      <c r="A17" s="253" t="s">
        <v>620</v>
      </c>
      <c r="B17" s="545">
        <v>359.8</v>
      </c>
      <c r="C17" s="753">
        <v>0.0562</v>
      </c>
      <c r="D17" s="754">
        <v>66</v>
      </c>
      <c r="E17" s="753">
        <v>0.0481</v>
      </c>
      <c r="F17" s="755">
        <v>2.248</v>
      </c>
      <c r="G17" s="753">
        <v>0.0134</v>
      </c>
      <c r="H17" s="753">
        <v>0.0452</v>
      </c>
      <c r="I17" s="766">
        <v>452</v>
      </c>
      <c r="J17" s="765">
        <v>2100399</v>
      </c>
      <c r="K17" s="765">
        <v>51301</v>
      </c>
    </row>
    <row r="18" spans="1:11" s="553" customFormat="1" ht="22.5" customHeight="1">
      <c r="A18" s="253" t="s">
        <v>625</v>
      </c>
      <c r="B18" s="545">
        <v>359.7</v>
      </c>
      <c r="C18" s="753">
        <v>0.0562</v>
      </c>
      <c r="D18" s="754">
        <v>70</v>
      </c>
      <c r="E18" s="753">
        <v>0.051</v>
      </c>
      <c r="F18" s="755">
        <v>2.2854</v>
      </c>
      <c r="G18" s="753">
        <v>0.0131</v>
      </c>
      <c r="H18" s="753">
        <v>0.046</v>
      </c>
      <c r="I18" s="766">
        <v>460</v>
      </c>
      <c r="J18" s="765">
        <v>2100399</v>
      </c>
      <c r="K18" s="765">
        <v>51301</v>
      </c>
    </row>
    <row r="19" spans="1:11" s="553" customFormat="1" ht="22.5" customHeight="1">
      <c r="A19" s="253" t="s">
        <v>628</v>
      </c>
      <c r="B19" s="545">
        <v>207.77</v>
      </c>
      <c r="C19" s="753">
        <v>0.0324</v>
      </c>
      <c r="D19" s="754">
        <v>46</v>
      </c>
      <c r="E19" s="753">
        <v>0.0335</v>
      </c>
      <c r="F19" s="755">
        <v>1.8897</v>
      </c>
      <c r="G19" s="753">
        <v>0.0155</v>
      </c>
      <c r="H19" s="753">
        <v>0.0294</v>
      </c>
      <c r="I19" s="766">
        <v>294</v>
      </c>
      <c r="J19" s="765">
        <v>2100399</v>
      </c>
      <c r="K19" s="765">
        <v>51301</v>
      </c>
    </row>
    <row r="20" spans="1:11" s="553" customFormat="1" ht="22.5" customHeight="1">
      <c r="A20" s="253" t="s">
        <v>699</v>
      </c>
      <c r="B20" s="545">
        <v>265.77</v>
      </c>
      <c r="C20" s="753">
        <v>0.0415</v>
      </c>
      <c r="D20" s="754">
        <v>81</v>
      </c>
      <c r="E20" s="753">
        <v>0.059</v>
      </c>
      <c r="F20" s="755">
        <v>2.1627</v>
      </c>
      <c r="G20" s="753">
        <v>0.0139</v>
      </c>
      <c r="H20" s="753">
        <v>0.0412</v>
      </c>
      <c r="I20" s="766">
        <v>412</v>
      </c>
      <c r="J20" s="765">
        <v>2100399</v>
      </c>
      <c r="K20" s="765">
        <v>51301</v>
      </c>
    </row>
    <row r="21" spans="1:11" s="553" customFormat="1" ht="22.5" customHeight="1">
      <c r="A21" s="253" t="s">
        <v>700</v>
      </c>
      <c r="B21" s="545">
        <v>178.02</v>
      </c>
      <c r="C21" s="753">
        <v>0.0278</v>
      </c>
      <c r="D21" s="754">
        <v>29</v>
      </c>
      <c r="E21" s="753">
        <v>0.0211</v>
      </c>
      <c r="F21" s="755">
        <v>1.1912</v>
      </c>
      <c r="G21" s="753">
        <v>0.0196</v>
      </c>
      <c r="H21" s="753">
        <v>0.0242</v>
      </c>
      <c r="I21" s="766">
        <v>242</v>
      </c>
      <c r="J21" s="765">
        <v>2100399</v>
      </c>
      <c r="K21" s="765">
        <v>51301</v>
      </c>
    </row>
    <row r="22" spans="1:11" s="553" customFormat="1" ht="22.5" customHeight="1">
      <c r="A22" s="253" t="s">
        <v>701</v>
      </c>
      <c r="B22" s="545">
        <v>197.34</v>
      </c>
      <c r="C22" s="753">
        <v>0.0308</v>
      </c>
      <c r="D22" s="754">
        <v>28</v>
      </c>
      <c r="E22" s="753">
        <v>0.0204</v>
      </c>
      <c r="F22" s="755">
        <v>1.7307</v>
      </c>
      <c r="G22" s="753">
        <v>0.0164</v>
      </c>
      <c r="H22" s="753">
        <v>0.0248</v>
      </c>
      <c r="I22" s="766">
        <v>248</v>
      </c>
      <c r="J22" s="765">
        <v>2100399</v>
      </c>
      <c r="K22" s="765">
        <v>51301</v>
      </c>
    </row>
    <row r="23" spans="1:11" s="553" customFormat="1" ht="22.5" customHeight="1">
      <c r="A23" s="253" t="s">
        <v>631</v>
      </c>
      <c r="B23" s="545">
        <v>108.43</v>
      </c>
      <c r="C23" s="753">
        <v>0.0169</v>
      </c>
      <c r="D23" s="754">
        <v>29</v>
      </c>
      <c r="E23" s="753">
        <v>0.0211</v>
      </c>
      <c r="F23" s="755">
        <v>1.3158</v>
      </c>
      <c r="G23" s="753">
        <v>0.0189</v>
      </c>
      <c r="H23" s="753">
        <v>0.0186</v>
      </c>
      <c r="I23" s="766">
        <v>186</v>
      </c>
      <c r="J23" s="765">
        <v>2100399</v>
      </c>
      <c r="K23" s="765">
        <v>51301</v>
      </c>
    </row>
    <row r="24" spans="1:11" s="553" customFormat="1" ht="22.5" customHeight="1">
      <c r="A24" s="247" t="s">
        <v>1058</v>
      </c>
      <c r="B24" s="541">
        <v>2651.59</v>
      </c>
      <c r="C24" s="752">
        <v>0.4141</v>
      </c>
      <c r="D24" s="246">
        <v>620</v>
      </c>
      <c r="E24" s="752">
        <v>0.452</v>
      </c>
      <c r="F24" s="752">
        <v>25.7414</v>
      </c>
      <c r="G24" s="751">
        <v>0.781</v>
      </c>
      <c r="H24" s="751">
        <v>0.4989</v>
      </c>
      <c r="I24" s="760">
        <v>4989</v>
      </c>
      <c r="J24" s="765"/>
      <c r="K24" s="765"/>
    </row>
    <row r="25" spans="1:11" s="553" customFormat="1" ht="22.5" customHeight="1">
      <c r="A25" s="253" t="s">
        <v>702</v>
      </c>
      <c r="B25" s="545">
        <v>6.25</v>
      </c>
      <c r="C25" s="753">
        <v>0.001</v>
      </c>
      <c r="D25" s="754">
        <v>4</v>
      </c>
      <c r="E25" s="753">
        <v>0.0029</v>
      </c>
      <c r="F25" s="755">
        <v>1.2406</v>
      </c>
      <c r="G25" s="753">
        <v>0.0193</v>
      </c>
      <c r="H25" s="753">
        <v>0.0052</v>
      </c>
      <c r="I25" s="766">
        <v>52</v>
      </c>
      <c r="J25" s="765">
        <v>2100399</v>
      </c>
      <c r="K25" s="765">
        <v>51301</v>
      </c>
    </row>
    <row r="26" spans="1:11" s="553" customFormat="1" ht="22.5" customHeight="1">
      <c r="A26" s="253" t="s">
        <v>635</v>
      </c>
      <c r="B26" s="545">
        <v>33.75</v>
      </c>
      <c r="C26" s="753">
        <v>0.0053</v>
      </c>
      <c r="D26" s="754">
        <v>21</v>
      </c>
      <c r="E26" s="753">
        <v>0.0153</v>
      </c>
      <c r="F26" s="755">
        <v>0.7172</v>
      </c>
      <c r="G26" s="753">
        <v>0.0224</v>
      </c>
      <c r="H26" s="753">
        <v>0.0117</v>
      </c>
      <c r="I26" s="766">
        <v>117</v>
      </c>
      <c r="J26" s="765">
        <v>2100399</v>
      </c>
      <c r="K26" s="765">
        <v>51301</v>
      </c>
    </row>
    <row r="27" spans="1:11" s="553" customFormat="1" ht="22.5" customHeight="1">
      <c r="A27" s="253" t="s">
        <v>703</v>
      </c>
      <c r="B27" s="545">
        <v>21.18</v>
      </c>
      <c r="C27" s="753">
        <v>0.0033</v>
      </c>
      <c r="D27" s="754">
        <v>11</v>
      </c>
      <c r="E27" s="753">
        <v>0.008</v>
      </c>
      <c r="F27" s="755">
        <v>0.9759</v>
      </c>
      <c r="G27" s="753">
        <v>0.0209</v>
      </c>
      <c r="H27" s="753">
        <v>0.0082</v>
      </c>
      <c r="I27" s="766">
        <v>82</v>
      </c>
      <c r="J27" s="765">
        <v>2100399</v>
      </c>
      <c r="K27" s="765">
        <v>51301</v>
      </c>
    </row>
    <row r="28" spans="1:11" s="553" customFormat="1" ht="22.5" customHeight="1">
      <c r="A28" s="253" t="s">
        <v>637</v>
      </c>
      <c r="B28" s="545">
        <v>35.1</v>
      </c>
      <c r="C28" s="753">
        <v>0.0055</v>
      </c>
      <c r="D28" s="754">
        <v>7</v>
      </c>
      <c r="E28" s="753">
        <v>0.0051</v>
      </c>
      <c r="F28" s="755">
        <v>0.7161</v>
      </c>
      <c r="G28" s="753">
        <v>0.0224</v>
      </c>
      <c r="H28" s="753">
        <v>0.0088</v>
      </c>
      <c r="I28" s="766">
        <v>88</v>
      </c>
      <c r="J28" s="765">
        <v>2100399</v>
      </c>
      <c r="K28" s="765">
        <v>51301</v>
      </c>
    </row>
    <row r="29" spans="1:11" s="553" customFormat="1" ht="22.5" customHeight="1">
      <c r="A29" s="253" t="s">
        <v>704</v>
      </c>
      <c r="B29" s="545">
        <v>18.94</v>
      </c>
      <c r="C29" s="753">
        <v>0.003</v>
      </c>
      <c r="D29" s="754">
        <v>9</v>
      </c>
      <c r="E29" s="753">
        <v>0.0066</v>
      </c>
      <c r="F29" s="755">
        <v>1.0538</v>
      </c>
      <c r="G29" s="753">
        <v>0.0204</v>
      </c>
      <c r="H29" s="753">
        <v>0.0076</v>
      </c>
      <c r="I29" s="766">
        <v>76</v>
      </c>
      <c r="J29" s="765">
        <v>2100399</v>
      </c>
      <c r="K29" s="765">
        <v>51301</v>
      </c>
    </row>
    <row r="30" spans="1:11" s="553" customFormat="1" ht="22.5" customHeight="1">
      <c r="A30" s="253" t="s">
        <v>641</v>
      </c>
      <c r="B30" s="545">
        <v>71.32</v>
      </c>
      <c r="C30" s="753">
        <v>0.0111</v>
      </c>
      <c r="D30" s="754">
        <v>24</v>
      </c>
      <c r="E30" s="753">
        <v>0.0175</v>
      </c>
      <c r="F30" s="755">
        <v>0.6949</v>
      </c>
      <c r="G30" s="753">
        <v>0.0226</v>
      </c>
      <c r="H30" s="753">
        <v>0.0153</v>
      </c>
      <c r="I30" s="766">
        <v>153</v>
      </c>
      <c r="J30" s="765">
        <v>2100399</v>
      </c>
      <c r="K30" s="765">
        <v>51301</v>
      </c>
    </row>
    <row r="31" spans="1:11" s="553" customFormat="1" ht="22.5" customHeight="1">
      <c r="A31" s="253" t="s">
        <v>639</v>
      </c>
      <c r="B31" s="545">
        <v>70.21</v>
      </c>
      <c r="C31" s="753">
        <v>0.011</v>
      </c>
      <c r="D31" s="754">
        <v>20</v>
      </c>
      <c r="E31" s="753">
        <v>0.0146</v>
      </c>
      <c r="F31" s="755">
        <v>0.5713</v>
      </c>
      <c r="G31" s="753">
        <v>0.0233</v>
      </c>
      <c r="H31" s="753">
        <v>0.0145</v>
      </c>
      <c r="I31" s="766">
        <v>145</v>
      </c>
      <c r="J31" s="765">
        <v>2100399</v>
      </c>
      <c r="K31" s="765">
        <v>51301</v>
      </c>
    </row>
    <row r="32" spans="1:11" s="553" customFormat="1" ht="22.5" customHeight="1">
      <c r="A32" s="253" t="s">
        <v>705</v>
      </c>
      <c r="B32" s="545">
        <v>36.21</v>
      </c>
      <c r="C32" s="753">
        <v>0.0057</v>
      </c>
      <c r="D32" s="754">
        <v>13</v>
      </c>
      <c r="E32" s="753">
        <v>0.0095</v>
      </c>
      <c r="F32" s="755">
        <v>0.7089</v>
      </c>
      <c r="G32" s="753">
        <v>0.0225</v>
      </c>
      <c r="H32" s="753">
        <v>0.0102</v>
      </c>
      <c r="I32" s="766">
        <v>102</v>
      </c>
      <c r="J32" s="765">
        <v>2100399</v>
      </c>
      <c r="K32" s="765">
        <v>51301</v>
      </c>
    </row>
    <row r="33" spans="1:11" s="553" customFormat="1" ht="22.5" customHeight="1">
      <c r="A33" s="253" t="s">
        <v>643</v>
      </c>
      <c r="B33" s="545">
        <v>99.31</v>
      </c>
      <c r="C33" s="753">
        <v>0.0155</v>
      </c>
      <c r="D33" s="754">
        <v>20</v>
      </c>
      <c r="E33" s="753">
        <v>0.0146</v>
      </c>
      <c r="F33" s="755">
        <v>0.6917</v>
      </c>
      <c r="G33" s="753">
        <v>0.0226</v>
      </c>
      <c r="H33" s="753">
        <v>0.0167</v>
      </c>
      <c r="I33" s="766">
        <v>167</v>
      </c>
      <c r="J33" s="765">
        <v>2100399</v>
      </c>
      <c r="K33" s="765">
        <v>51301</v>
      </c>
    </row>
    <row r="34" spans="1:11" s="553" customFormat="1" ht="22.5" customHeight="1">
      <c r="A34" s="253" t="s">
        <v>706</v>
      </c>
      <c r="B34" s="545">
        <v>38.6</v>
      </c>
      <c r="C34" s="753">
        <v>0.006</v>
      </c>
      <c r="D34" s="754">
        <v>14</v>
      </c>
      <c r="E34" s="753">
        <v>0.0102</v>
      </c>
      <c r="F34" s="755">
        <v>0.6901</v>
      </c>
      <c r="G34" s="753">
        <v>0.0226</v>
      </c>
      <c r="H34" s="753">
        <v>0.0106</v>
      </c>
      <c r="I34" s="766">
        <v>106</v>
      </c>
      <c r="J34" s="765">
        <v>2100399</v>
      </c>
      <c r="K34" s="765">
        <v>51301</v>
      </c>
    </row>
    <row r="35" spans="1:11" s="553" customFormat="1" ht="22.5" customHeight="1">
      <c r="A35" s="253" t="s">
        <v>645</v>
      </c>
      <c r="B35" s="545">
        <v>49.47</v>
      </c>
      <c r="C35" s="753">
        <v>0.0077</v>
      </c>
      <c r="D35" s="754">
        <v>16</v>
      </c>
      <c r="E35" s="753">
        <v>0.0117</v>
      </c>
      <c r="F35" s="755">
        <v>0.7232</v>
      </c>
      <c r="G35" s="753">
        <v>0.0224</v>
      </c>
      <c r="H35" s="753">
        <v>0.0118</v>
      </c>
      <c r="I35" s="766">
        <v>118</v>
      </c>
      <c r="J35" s="765">
        <v>2100399</v>
      </c>
      <c r="K35" s="765">
        <v>51301</v>
      </c>
    </row>
    <row r="36" spans="1:11" s="553" customFormat="1" ht="22.5" customHeight="1">
      <c r="A36" s="253" t="s">
        <v>647</v>
      </c>
      <c r="B36" s="545">
        <v>109.13</v>
      </c>
      <c r="C36" s="753">
        <v>0.017</v>
      </c>
      <c r="D36" s="754">
        <v>30</v>
      </c>
      <c r="E36" s="753">
        <v>0.0219</v>
      </c>
      <c r="F36" s="755">
        <v>0.6641</v>
      </c>
      <c r="G36" s="753">
        <v>0.0227</v>
      </c>
      <c r="H36" s="753">
        <v>0.0196</v>
      </c>
      <c r="I36" s="766">
        <v>196</v>
      </c>
      <c r="J36" s="765">
        <v>2100399</v>
      </c>
      <c r="K36" s="765">
        <v>51301</v>
      </c>
    </row>
    <row r="37" spans="1:11" s="553" customFormat="1" ht="22.5" customHeight="1">
      <c r="A37" s="253" t="s">
        <v>650</v>
      </c>
      <c r="B37" s="545">
        <v>107.24</v>
      </c>
      <c r="C37" s="753">
        <v>0.0167</v>
      </c>
      <c r="D37" s="754">
        <v>22</v>
      </c>
      <c r="E37" s="753">
        <v>0.016</v>
      </c>
      <c r="F37" s="755">
        <v>1.325</v>
      </c>
      <c r="G37" s="753">
        <v>0.0188</v>
      </c>
      <c r="H37" s="753">
        <v>0.0169</v>
      </c>
      <c r="I37" s="766">
        <v>169</v>
      </c>
      <c r="J37" s="765">
        <v>2100399</v>
      </c>
      <c r="K37" s="765">
        <v>51301</v>
      </c>
    </row>
    <row r="38" spans="1:11" s="553" customFormat="1" ht="22.5" customHeight="1">
      <c r="A38" s="253" t="s">
        <v>652</v>
      </c>
      <c r="B38" s="545">
        <v>143.11</v>
      </c>
      <c r="C38" s="753">
        <v>0.0224</v>
      </c>
      <c r="D38" s="754">
        <v>22</v>
      </c>
      <c r="E38" s="753">
        <v>0.016</v>
      </c>
      <c r="F38" s="755">
        <v>0.607</v>
      </c>
      <c r="G38" s="753">
        <v>0.0231</v>
      </c>
      <c r="H38" s="753">
        <v>0.0206</v>
      </c>
      <c r="I38" s="766">
        <v>206</v>
      </c>
      <c r="J38" s="765">
        <v>2100399</v>
      </c>
      <c r="K38" s="765">
        <v>51301</v>
      </c>
    </row>
    <row r="39" spans="1:11" s="553" customFormat="1" ht="22.5" customHeight="1">
      <c r="A39" s="253" t="s">
        <v>655</v>
      </c>
      <c r="B39" s="545">
        <v>75.76</v>
      </c>
      <c r="C39" s="753">
        <v>0.0118</v>
      </c>
      <c r="D39" s="754">
        <v>17</v>
      </c>
      <c r="E39" s="753">
        <v>0.0124</v>
      </c>
      <c r="F39" s="755">
        <v>0.7567</v>
      </c>
      <c r="G39" s="753">
        <v>0.0222</v>
      </c>
      <c r="H39" s="753">
        <v>0.0141</v>
      </c>
      <c r="I39" s="766">
        <v>141</v>
      </c>
      <c r="J39" s="765">
        <v>2100399</v>
      </c>
      <c r="K39" s="765">
        <v>51301</v>
      </c>
    </row>
    <row r="40" spans="1:11" s="553" customFormat="1" ht="22.5" customHeight="1">
      <c r="A40" s="253" t="s">
        <v>707</v>
      </c>
      <c r="B40" s="545">
        <v>29.28</v>
      </c>
      <c r="C40" s="753">
        <v>0.0046</v>
      </c>
      <c r="D40" s="754">
        <v>7</v>
      </c>
      <c r="E40" s="753">
        <v>0.0051</v>
      </c>
      <c r="F40" s="755">
        <v>0.7715</v>
      </c>
      <c r="G40" s="753">
        <v>0.0221</v>
      </c>
      <c r="H40" s="753">
        <v>0.0083</v>
      </c>
      <c r="I40" s="766">
        <v>83</v>
      </c>
      <c r="J40" s="765">
        <v>2100399</v>
      </c>
      <c r="K40" s="765">
        <v>51301</v>
      </c>
    </row>
    <row r="41" spans="1:11" s="553" customFormat="1" ht="22.5" customHeight="1">
      <c r="A41" s="253" t="s">
        <v>657</v>
      </c>
      <c r="B41" s="545">
        <v>89.18</v>
      </c>
      <c r="C41" s="753">
        <v>0.0139</v>
      </c>
      <c r="D41" s="754">
        <v>17</v>
      </c>
      <c r="E41" s="753">
        <v>0.0124</v>
      </c>
      <c r="F41" s="755">
        <v>0.6271</v>
      </c>
      <c r="G41" s="753">
        <v>0.023</v>
      </c>
      <c r="H41" s="753">
        <v>0.0153</v>
      </c>
      <c r="I41" s="766">
        <v>153</v>
      </c>
      <c r="J41" s="765">
        <v>2100399</v>
      </c>
      <c r="K41" s="765">
        <v>51301</v>
      </c>
    </row>
    <row r="42" spans="1:11" s="553" customFormat="1" ht="22.5" customHeight="1">
      <c r="A42" s="253" t="s">
        <v>659</v>
      </c>
      <c r="B42" s="545">
        <v>149.47</v>
      </c>
      <c r="C42" s="753">
        <v>0.0233</v>
      </c>
      <c r="D42" s="754">
        <v>22</v>
      </c>
      <c r="E42" s="753">
        <v>0.016</v>
      </c>
      <c r="F42" s="755">
        <v>0.5555</v>
      </c>
      <c r="G42" s="753">
        <v>0.0234</v>
      </c>
      <c r="H42" s="753">
        <v>0.0211</v>
      </c>
      <c r="I42" s="766">
        <v>211</v>
      </c>
      <c r="J42" s="765">
        <v>2100399</v>
      </c>
      <c r="K42" s="765">
        <v>51301</v>
      </c>
    </row>
    <row r="43" spans="1:11" s="553" customFormat="1" ht="22.5" customHeight="1">
      <c r="A43" s="253" t="s">
        <v>708</v>
      </c>
      <c r="B43" s="545">
        <v>150.94</v>
      </c>
      <c r="C43" s="753">
        <v>0.0236</v>
      </c>
      <c r="D43" s="754">
        <v>25</v>
      </c>
      <c r="E43" s="753">
        <v>0.0182</v>
      </c>
      <c r="F43" s="755">
        <v>0.696</v>
      </c>
      <c r="G43" s="753">
        <v>0.0225</v>
      </c>
      <c r="H43" s="753">
        <v>0.0218</v>
      </c>
      <c r="I43" s="766">
        <v>218</v>
      </c>
      <c r="J43" s="765">
        <v>2100399</v>
      </c>
      <c r="K43" s="765">
        <v>51301</v>
      </c>
    </row>
    <row r="44" spans="1:11" s="553" customFormat="1" ht="22.5" customHeight="1">
      <c r="A44" s="253" t="s">
        <v>665</v>
      </c>
      <c r="B44" s="545">
        <v>72.99</v>
      </c>
      <c r="C44" s="753">
        <v>0.0114</v>
      </c>
      <c r="D44" s="754">
        <v>16</v>
      </c>
      <c r="E44" s="753">
        <v>0.0117</v>
      </c>
      <c r="F44" s="755">
        <v>0.575</v>
      </c>
      <c r="G44" s="753">
        <v>0.0233</v>
      </c>
      <c r="H44" s="753">
        <v>0.0139</v>
      </c>
      <c r="I44" s="766">
        <v>139</v>
      </c>
      <c r="J44" s="765">
        <v>2100399</v>
      </c>
      <c r="K44" s="765">
        <v>51301</v>
      </c>
    </row>
    <row r="45" spans="1:11" s="553" customFormat="1" ht="22.5" customHeight="1">
      <c r="A45" s="253" t="s">
        <v>667</v>
      </c>
      <c r="B45" s="545">
        <v>141.41</v>
      </c>
      <c r="C45" s="753">
        <v>0.0221</v>
      </c>
      <c r="D45" s="754">
        <v>31</v>
      </c>
      <c r="E45" s="753">
        <v>0.0226</v>
      </c>
      <c r="F45" s="755">
        <v>0.6711</v>
      </c>
      <c r="G45" s="753">
        <v>0.0227</v>
      </c>
      <c r="H45" s="753">
        <v>0.0224</v>
      </c>
      <c r="I45" s="766">
        <v>224</v>
      </c>
      <c r="J45" s="765">
        <v>2100399</v>
      </c>
      <c r="K45" s="765">
        <v>51301</v>
      </c>
    </row>
    <row r="46" spans="1:11" s="553" customFormat="1" ht="22.5" customHeight="1">
      <c r="A46" s="253" t="s">
        <v>670</v>
      </c>
      <c r="B46" s="545">
        <v>130.21</v>
      </c>
      <c r="C46" s="753">
        <v>0.0203</v>
      </c>
      <c r="D46" s="754">
        <v>24</v>
      </c>
      <c r="E46" s="753">
        <v>0.0175</v>
      </c>
      <c r="F46" s="755">
        <v>0.5996</v>
      </c>
      <c r="G46" s="753">
        <v>0.0231</v>
      </c>
      <c r="H46" s="753">
        <v>0.02</v>
      </c>
      <c r="I46" s="766">
        <v>200</v>
      </c>
      <c r="J46" s="765">
        <v>2100399</v>
      </c>
      <c r="K46" s="765">
        <v>51301</v>
      </c>
    </row>
    <row r="47" spans="1:11" s="553" customFormat="1" ht="22.5" customHeight="1">
      <c r="A47" s="253" t="s">
        <v>673</v>
      </c>
      <c r="B47" s="545">
        <v>44.48</v>
      </c>
      <c r="C47" s="753">
        <v>0.0069</v>
      </c>
      <c r="D47" s="754">
        <v>17</v>
      </c>
      <c r="E47" s="753">
        <v>0.0124</v>
      </c>
      <c r="F47" s="755">
        <v>0.5864</v>
      </c>
      <c r="G47" s="753">
        <v>0.0232</v>
      </c>
      <c r="H47" s="753">
        <v>0.0118</v>
      </c>
      <c r="I47" s="766">
        <v>118</v>
      </c>
      <c r="J47" s="765">
        <v>2100399</v>
      </c>
      <c r="K47" s="765">
        <v>51301</v>
      </c>
    </row>
    <row r="48" spans="1:11" s="553" customFormat="1" ht="22.5" customHeight="1">
      <c r="A48" s="253" t="s">
        <v>709</v>
      </c>
      <c r="B48" s="545">
        <v>35.87</v>
      </c>
      <c r="C48" s="753">
        <v>0.0056</v>
      </c>
      <c r="D48" s="754">
        <v>13</v>
      </c>
      <c r="E48" s="753">
        <v>0.0095</v>
      </c>
      <c r="F48" s="755">
        <v>0.6647</v>
      </c>
      <c r="G48" s="753">
        <v>0.0227</v>
      </c>
      <c r="H48" s="753">
        <v>0.0102</v>
      </c>
      <c r="I48" s="766">
        <v>102</v>
      </c>
      <c r="J48" s="765">
        <v>2100399</v>
      </c>
      <c r="K48" s="765">
        <v>51301</v>
      </c>
    </row>
    <row r="49" spans="1:11" s="553" customFormat="1" ht="22.5" customHeight="1">
      <c r="A49" s="253" t="s">
        <v>675</v>
      </c>
      <c r="B49" s="545">
        <v>41.71</v>
      </c>
      <c r="C49" s="753">
        <v>0.0065</v>
      </c>
      <c r="D49" s="754">
        <v>16</v>
      </c>
      <c r="E49" s="753">
        <v>0.0117</v>
      </c>
      <c r="F49" s="755">
        <v>0.6173</v>
      </c>
      <c r="G49" s="753">
        <v>0.023</v>
      </c>
      <c r="H49" s="753">
        <v>0.0114</v>
      </c>
      <c r="I49" s="766">
        <v>114</v>
      </c>
      <c r="J49" s="765">
        <v>2100399</v>
      </c>
      <c r="K49" s="765">
        <v>51301</v>
      </c>
    </row>
    <row r="50" spans="1:11" s="553" customFormat="1" ht="22.5" customHeight="1">
      <c r="A50" s="253" t="s">
        <v>677</v>
      </c>
      <c r="B50" s="545">
        <v>85.34</v>
      </c>
      <c r="C50" s="753">
        <v>0.0133</v>
      </c>
      <c r="D50" s="754">
        <v>21</v>
      </c>
      <c r="E50" s="753">
        <v>0.0153</v>
      </c>
      <c r="F50" s="755">
        <v>0.5587</v>
      </c>
      <c r="G50" s="753">
        <v>0.0234</v>
      </c>
      <c r="H50" s="753">
        <v>0.0159</v>
      </c>
      <c r="I50" s="766">
        <v>159</v>
      </c>
      <c r="J50" s="765">
        <v>2100399</v>
      </c>
      <c r="K50" s="765">
        <v>51301</v>
      </c>
    </row>
    <row r="51" spans="1:11" s="553" customFormat="1" ht="22.5" customHeight="1">
      <c r="A51" s="253" t="s">
        <v>679</v>
      </c>
      <c r="B51" s="545">
        <v>98.64</v>
      </c>
      <c r="C51" s="753">
        <v>0.0154</v>
      </c>
      <c r="D51" s="754">
        <v>27</v>
      </c>
      <c r="E51" s="753">
        <v>0.0197</v>
      </c>
      <c r="F51" s="755">
        <v>0.7941</v>
      </c>
      <c r="G51" s="753">
        <v>0.022</v>
      </c>
      <c r="H51" s="753">
        <v>0.018</v>
      </c>
      <c r="I51" s="766">
        <v>180</v>
      </c>
      <c r="J51" s="765">
        <v>2100399</v>
      </c>
      <c r="K51" s="765">
        <v>51301</v>
      </c>
    </row>
    <row r="52" spans="1:11" s="553" customFormat="1" ht="22.5" customHeight="1">
      <c r="A52" s="253" t="s">
        <v>710</v>
      </c>
      <c r="B52" s="545">
        <v>9.48</v>
      </c>
      <c r="C52" s="753">
        <v>0.0015</v>
      </c>
      <c r="D52" s="754">
        <v>12</v>
      </c>
      <c r="E52" s="753">
        <v>0.0087</v>
      </c>
      <c r="F52" s="755">
        <v>0.8811</v>
      </c>
      <c r="G52" s="753">
        <v>0.0214</v>
      </c>
      <c r="H52" s="753">
        <v>0.0076</v>
      </c>
      <c r="I52" s="766">
        <v>76</v>
      </c>
      <c r="J52" s="765">
        <v>2100399</v>
      </c>
      <c r="K52" s="765">
        <v>51301</v>
      </c>
    </row>
    <row r="53" spans="1:11" s="553" customFormat="1" ht="22.5" customHeight="1">
      <c r="A53" s="253" t="s">
        <v>711</v>
      </c>
      <c r="B53" s="545">
        <v>13.51</v>
      </c>
      <c r="C53" s="753">
        <v>0.0021</v>
      </c>
      <c r="D53" s="754">
        <v>8</v>
      </c>
      <c r="E53" s="753">
        <v>0.0058</v>
      </c>
      <c r="F53" s="755">
        <v>0.7855</v>
      </c>
      <c r="G53" s="753">
        <v>0.022</v>
      </c>
      <c r="H53" s="753">
        <v>0.0072</v>
      </c>
      <c r="I53" s="766">
        <v>72</v>
      </c>
      <c r="J53" s="765">
        <v>2100399</v>
      </c>
      <c r="K53" s="765">
        <v>51301</v>
      </c>
    </row>
    <row r="54" spans="1:11" s="553" customFormat="1" ht="22.5" customHeight="1">
      <c r="A54" s="253" t="s">
        <v>681</v>
      </c>
      <c r="B54" s="545">
        <v>87.64</v>
      </c>
      <c r="C54" s="753">
        <v>0.0137</v>
      </c>
      <c r="D54" s="754">
        <v>22</v>
      </c>
      <c r="E54" s="753">
        <v>0.016</v>
      </c>
      <c r="F54" s="755">
        <v>0.6402</v>
      </c>
      <c r="G54" s="753">
        <v>0.0229</v>
      </c>
      <c r="H54" s="753">
        <v>0.0162</v>
      </c>
      <c r="I54" s="766">
        <v>162</v>
      </c>
      <c r="J54" s="765">
        <v>2100399</v>
      </c>
      <c r="K54" s="765">
        <v>51301</v>
      </c>
    </row>
    <row r="55" spans="1:11" s="553" customFormat="1" ht="22.5" customHeight="1">
      <c r="A55" s="253" t="s">
        <v>683</v>
      </c>
      <c r="B55" s="545">
        <v>211.82</v>
      </c>
      <c r="C55" s="753">
        <v>0.0331</v>
      </c>
      <c r="D55" s="754">
        <v>26</v>
      </c>
      <c r="E55" s="753">
        <v>0.019</v>
      </c>
      <c r="F55" s="755">
        <v>0.7233</v>
      </c>
      <c r="G55" s="753">
        <v>0.0224</v>
      </c>
      <c r="H55" s="753">
        <v>0.0267</v>
      </c>
      <c r="I55" s="766">
        <v>267</v>
      </c>
      <c r="J55" s="765">
        <v>2100399</v>
      </c>
      <c r="K55" s="765">
        <v>51301</v>
      </c>
    </row>
    <row r="56" spans="1:11" s="553" customFormat="1" ht="22.5" customHeight="1">
      <c r="A56" s="253" t="s">
        <v>686</v>
      </c>
      <c r="B56" s="545">
        <v>85.69</v>
      </c>
      <c r="C56" s="753">
        <v>0.0134</v>
      </c>
      <c r="D56" s="754">
        <v>16</v>
      </c>
      <c r="E56" s="753">
        <v>0.0117</v>
      </c>
      <c r="F56" s="755">
        <v>0.6542</v>
      </c>
      <c r="G56" s="753">
        <v>0.0228</v>
      </c>
      <c r="H56" s="753">
        <v>0.0148</v>
      </c>
      <c r="I56" s="766">
        <v>148</v>
      </c>
      <c r="J56" s="765">
        <v>2100399</v>
      </c>
      <c r="K56" s="765">
        <v>51301</v>
      </c>
    </row>
    <row r="57" spans="1:11" s="553" customFormat="1" ht="22.5" customHeight="1">
      <c r="A57" s="253" t="s">
        <v>688</v>
      </c>
      <c r="B57" s="545">
        <v>114.09</v>
      </c>
      <c r="C57" s="753">
        <v>0.0178</v>
      </c>
      <c r="D57" s="754">
        <v>17</v>
      </c>
      <c r="E57" s="753">
        <v>0.0124</v>
      </c>
      <c r="F57" s="755">
        <v>0.5556</v>
      </c>
      <c r="G57" s="753">
        <v>0.0234</v>
      </c>
      <c r="H57" s="753">
        <v>0.0173</v>
      </c>
      <c r="I57" s="766">
        <v>173</v>
      </c>
      <c r="J57" s="765">
        <v>2100399</v>
      </c>
      <c r="K57" s="765">
        <v>51301</v>
      </c>
    </row>
    <row r="58" spans="1:11" s="553" customFormat="1" ht="22.5" customHeight="1">
      <c r="A58" s="253" t="s">
        <v>691</v>
      </c>
      <c r="B58" s="545">
        <v>98.41</v>
      </c>
      <c r="C58" s="753">
        <v>0.0154</v>
      </c>
      <c r="D58" s="754">
        <v>21</v>
      </c>
      <c r="E58" s="753">
        <v>0.0153</v>
      </c>
      <c r="F58" s="755">
        <v>0.5786</v>
      </c>
      <c r="G58" s="753">
        <v>0.0232</v>
      </c>
      <c r="H58" s="753">
        <v>0.0169</v>
      </c>
      <c r="I58" s="766">
        <v>169</v>
      </c>
      <c r="J58" s="765">
        <v>2100399</v>
      </c>
      <c r="K58" s="765">
        <v>51301</v>
      </c>
    </row>
    <row r="59" spans="1:11" s="553" customFormat="1" ht="22.5" customHeight="1">
      <c r="A59" s="253" t="s">
        <v>693</v>
      </c>
      <c r="B59" s="545">
        <v>45.85</v>
      </c>
      <c r="C59" s="753">
        <v>0.0072</v>
      </c>
      <c r="D59" s="754">
        <v>12</v>
      </c>
      <c r="E59" s="753">
        <v>0.0087</v>
      </c>
      <c r="F59" s="755">
        <v>1.0694</v>
      </c>
      <c r="G59" s="753">
        <v>0.0203</v>
      </c>
      <c r="H59" s="753">
        <v>0.0103</v>
      </c>
      <c r="I59" s="766">
        <v>103</v>
      </c>
      <c r="J59" s="765">
        <v>2100399</v>
      </c>
      <c r="K59" s="765">
        <v>51301</v>
      </c>
    </row>
  </sheetData>
  <sheetProtection/>
  <mergeCells count="10">
    <mergeCell ref="A2:K2"/>
    <mergeCell ref="H3:K3"/>
    <mergeCell ref="B4:C4"/>
    <mergeCell ref="D4:E4"/>
    <mergeCell ref="F4:G4"/>
    <mergeCell ref="A4:A5"/>
    <mergeCell ref="H4:H5"/>
    <mergeCell ref="I4:I5"/>
    <mergeCell ref="J4:J5"/>
    <mergeCell ref="K4:K5"/>
  </mergeCells>
  <dataValidations count="1">
    <dataValidation type="list" allowBlank="1" showErrorMessage="1" sqref="A8:A59">
      <formula1>"分配多家单位,省本级,广东省卫生健康委员会,广东省卫生健康委员会本部,广东省医学会,广东省人民医院,广东省卫生监督所,广东省疾病预防控制中心,广东省职业病防治院,广东省妇幼保健院,广东省泗安医院,广东省结核病控制中心,广东省精神卫生中心,广东省健康教育中心,南方医科大学口腔医院,广东省医学实验动物中心,广东省卫生医疗对外合作服务中心,广东省卫生厅政务服务中心,广东省委保健办,广东省干部保健中心,广东医科大学附属医院,汕头大学医学院第一附属医院,汕头大学医学院第二附属医院,汕头大学医学院附属肿瘤医院"</formula1>
    </dataValidation>
  </dataValidations>
  <printOptions horizontalCentered="1"/>
  <pageMargins left="0.471527777777778" right="0.471527777777778" top="0.590277777777778" bottom="0.786805555555556" header="0.297916666666667" footer="0.297916666666667"/>
  <pageSetup fitToHeight="0"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IV87"/>
  <sheetViews>
    <sheetView view="pageBreakPreview" zoomScale="85" zoomScaleNormal="70" zoomScaleSheetLayoutView="85" workbookViewId="0" topLeftCell="A1">
      <pane xSplit="1" ySplit="6" topLeftCell="B28" activePane="bottomRight" state="frozen"/>
      <selection pane="bottomRight" activeCell="A2" sqref="A2:T2"/>
    </sheetView>
  </sheetViews>
  <sheetFormatPr defaultColWidth="11.421875" defaultRowHeight="12.75"/>
  <cols>
    <col min="1" max="1" width="35.140625" style="707" customWidth="1"/>
    <col min="2" max="2" width="25.421875" style="708" customWidth="1"/>
    <col min="3" max="3" width="27.7109375" style="708" hidden="1" customWidth="1"/>
    <col min="4" max="4" width="14.8515625" style="709" hidden="1" customWidth="1"/>
    <col min="5" max="5" width="12.140625" style="709" hidden="1" customWidth="1"/>
    <col min="6" max="6" width="13.00390625" style="709" hidden="1" customWidth="1"/>
    <col min="7" max="7" width="11.28125" style="709" hidden="1" customWidth="1"/>
    <col min="8" max="8" width="12.7109375" style="709" hidden="1" customWidth="1"/>
    <col min="9" max="9" width="14.8515625" style="709" hidden="1" customWidth="1"/>
    <col min="10" max="10" width="13.57421875" style="709" hidden="1" customWidth="1"/>
    <col min="11" max="11" width="10.8515625" style="709" hidden="1" customWidth="1"/>
    <col min="12" max="12" width="11.8515625" style="709" hidden="1" customWidth="1"/>
    <col min="13" max="13" width="10.421875" style="709" hidden="1" customWidth="1"/>
    <col min="14" max="14" width="14.28125" style="709" hidden="1" customWidth="1"/>
    <col min="15" max="15" width="10.8515625" style="709" hidden="1" customWidth="1"/>
    <col min="16" max="16" width="14.28125" style="709" hidden="1" customWidth="1"/>
    <col min="17" max="17" width="12.00390625" style="710" hidden="1" customWidth="1"/>
    <col min="18" max="18" width="17.421875" style="705" customWidth="1"/>
    <col min="19" max="19" width="25.00390625" style="711" customWidth="1"/>
    <col min="20" max="20" width="0.2890625" style="711" customWidth="1"/>
    <col min="21" max="16384" width="11.421875" style="705" customWidth="1"/>
  </cols>
  <sheetData>
    <row r="1" spans="1:256" s="703" customFormat="1" ht="21" customHeight="1">
      <c r="A1" s="712" t="s">
        <v>1154</v>
      </c>
      <c r="B1" s="708"/>
      <c r="C1" s="708"/>
      <c r="D1" s="708"/>
      <c r="E1" s="708"/>
      <c r="F1" s="708"/>
      <c r="G1" s="708"/>
      <c r="H1" s="708"/>
      <c r="I1" s="708"/>
      <c r="J1" s="708"/>
      <c r="K1" s="708"/>
      <c r="L1" s="708"/>
      <c r="M1" s="708"/>
      <c r="N1" s="708"/>
      <c r="O1" s="708"/>
      <c r="P1" s="708"/>
      <c r="Q1" s="726"/>
      <c r="R1" s="727"/>
      <c r="S1" s="728"/>
      <c r="T1" s="728"/>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c r="DV1" s="727"/>
      <c r="DW1" s="727"/>
      <c r="DX1" s="727"/>
      <c r="DY1" s="727"/>
      <c r="DZ1" s="727"/>
      <c r="EA1" s="727"/>
      <c r="EB1" s="727"/>
      <c r="EC1" s="727"/>
      <c r="ED1" s="727"/>
      <c r="EE1" s="727"/>
      <c r="EF1" s="727"/>
      <c r="EG1" s="727"/>
      <c r="EH1" s="727"/>
      <c r="EI1" s="727"/>
      <c r="EJ1" s="727"/>
      <c r="EK1" s="727"/>
      <c r="EL1" s="727"/>
      <c r="EM1" s="727"/>
      <c r="EN1" s="727"/>
      <c r="EO1" s="727"/>
      <c r="EP1" s="727"/>
      <c r="EQ1" s="727"/>
      <c r="ER1" s="727"/>
      <c r="ES1" s="727"/>
      <c r="ET1" s="727"/>
      <c r="EU1" s="727"/>
      <c r="EV1" s="727"/>
      <c r="EW1" s="727"/>
      <c r="EX1" s="727"/>
      <c r="EY1" s="727"/>
      <c r="EZ1" s="727"/>
      <c r="FA1" s="727"/>
      <c r="FB1" s="727"/>
      <c r="FC1" s="727"/>
      <c r="FD1" s="727"/>
      <c r="FE1" s="727"/>
      <c r="FF1" s="727"/>
      <c r="FG1" s="727"/>
      <c r="FH1" s="727"/>
      <c r="FI1" s="727"/>
      <c r="FJ1" s="727"/>
      <c r="FK1" s="727"/>
      <c r="FL1" s="727"/>
      <c r="FM1" s="727"/>
      <c r="FN1" s="727"/>
      <c r="FO1" s="727"/>
      <c r="FP1" s="727"/>
      <c r="FQ1" s="727"/>
      <c r="FR1" s="727"/>
      <c r="FS1" s="727"/>
      <c r="FT1" s="727"/>
      <c r="FU1" s="727"/>
      <c r="FV1" s="727"/>
      <c r="FW1" s="727"/>
      <c r="FX1" s="727"/>
      <c r="FY1" s="727"/>
      <c r="FZ1" s="727"/>
      <c r="GA1" s="727"/>
      <c r="GB1" s="727"/>
      <c r="GC1" s="727"/>
      <c r="GD1" s="727"/>
      <c r="GE1" s="727"/>
      <c r="GF1" s="727"/>
      <c r="GG1" s="727"/>
      <c r="GH1" s="727"/>
      <c r="GI1" s="727"/>
      <c r="GJ1" s="727"/>
      <c r="GK1" s="727"/>
      <c r="GL1" s="727"/>
      <c r="GM1" s="727"/>
      <c r="GN1" s="727"/>
      <c r="GO1" s="727"/>
      <c r="GP1" s="727"/>
      <c r="GQ1" s="727"/>
      <c r="GR1" s="727"/>
      <c r="GS1" s="727"/>
      <c r="GT1" s="727"/>
      <c r="GU1" s="727"/>
      <c r="GV1" s="727"/>
      <c r="GW1" s="727"/>
      <c r="GX1" s="727"/>
      <c r="GY1" s="727"/>
      <c r="GZ1" s="727"/>
      <c r="HA1" s="727"/>
      <c r="HB1" s="727"/>
      <c r="HC1" s="727"/>
      <c r="HD1" s="727"/>
      <c r="HE1" s="727"/>
      <c r="HF1" s="727"/>
      <c r="HG1" s="727"/>
      <c r="HH1" s="727"/>
      <c r="HI1" s="727"/>
      <c r="HJ1" s="727"/>
      <c r="HK1" s="727"/>
      <c r="HL1" s="727"/>
      <c r="HM1" s="727"/>
      <c r="HN1" s="727"/>
      <c r="HO1" s="727"/>
      <c r="HP1" s="727"/>
      <c r="HQ1" s="727"/>
      <c r="HR1" s="727"/>
      <c r="HS1" s="727"/>
      <c r="HT1" s="727"/>
      <c r="HU1" s="727"/>
      <c r="HV1" s="727"/>
      <c r="HW1" s="727"/>
      <c r="HX1" s="727"/>
      <c r="HY1" s="727"/>
      <c r="HZ1" s="727"/>
      <c r="IA1" s="727"/>
      <c r="IB1" s="727"/>
      <c r="IC1" s="727"/>
      <c r="ID1" s="727"/>
      <c r="IE1" s="727"/>
      <c r="IF1" s="727"/>
      <c r="IG1" s="727"/>
      <c r="IH1" s="727"/>
      <c r="II1" s="727"/>
      <c r="IJ1" s="727"/>
      <c r="IK1" s="727"/>
      <c r="IL1" s="727"/>
      <c r="IM1" s="727"/>
      <c r="IN1" s="727"/>
      <c r="IO1" s="727"/>
      <c r="IP1" s="727"/>
      <c r="IQ1" s="727"/>
      <c r="IR1" s="727"/>
      <c r="IS1" s="727"/>
      <c r="IT1" s="727"/>
      <c r="IU1" s="727"/>
      <c r="IV1" s="727"/>
    </row>
    <row r="2" spans="1:20" s="704" customFormat="1" ht="27">
      <c r="A2" s="713" t="s">
        <v>1155</v>
      </c>
      <c r="B2" s="713"/>
      <c r="C2" s="713"/>
      <c r="D2" s="713"/>
      <c r="E2" s="713"/>
      <c r="F2" s="713"/>
      <c r="G2" s="713"/>
      <c r="H2" s="713"/>
      <c r="I2" s="713"/>
      <c r="J2" s="713"/>
      <c r="K2" s="713"/>
      <c r="L2" s="713"/>
      <c r="M2" s="713"/>
      <c r="N2" s="713"/>
      <c r="O2" s="713"/>
      <c r="P2" s="713"/>
      <c r="Q2" s="713"/>
      <c r="R2" s="713"/>
      <c r="S2" s="713"/>
      <c r="T2" s="713"/>
    </row>
    <row r="3" spans="13:21" ht="21.75" customHeight="1">
      <c r="M3" s="721"/>
      <c r="N3" s="721"/>
      <c r="O3" s="721"/>
      <c r="P3" s="722"/>
      <c r="Q3" s="722"/>
      <c r="S3" s="729" t="s">
        <v>1029</v>
      </c>
      <c r="T3" s="729"/>
      <c r="U3" s="722"/>
    </row>
    <row r="4" spans="1:20" ht="42" customHeight="1">
      <c r="A4" s="422" t="s">
        <v>715</v>
      </c>
      <c r="B4" s="714" t="s">
        <v>9</v>
      </c>
      <c r="C4" s="714" t="s">
        <v>1156</v>
      </c>
      <c r="D4" s="714" t="s">
        <v>1157</v>
      </c>
      <c r="E4" s="714" t="s">
        <v>1158</v>
      </c>
      <c r="F4" s="714" t="s">
        <v>1159</v>
      </c>
      <c r="G4" s="714" t="s">
        <v>1160</v>
      </c>
      <c r="H4" s="714" t="s">
        <v>1161</v>
      </c>
      <c r="I4" s="723" t="s">
        <v>1162</v>
      </c>
      <c r="J4" s="714" t="s">
        <v>1163</v>
      </c>
      <c r="K4" s="714" t="s">
        <v>1164</v>
      </c>
      <c r="L4" s="723" t="s">
        <v>1165</v>
      </c>
      <c r="M4" s="714" t="s">
        <v>1166</v>
      </c>
      <c r="N4" s="714" t="s">
        <v>1167</v>
      </c>
      <c r="O4" s="714" t="s">
        <v>1168</v>
      </c>
      <c r="P4" s="714" t="s">
        <v>1169</v>
      </c>
      <c r="Q4" s="714" t="s">
        <v>1170</v>
      </c>
      <c r="R4" s="422" t="s">
        <v>595</v>
      </c>
      <c r="S4" s="422" t="s">
        <v>596</v>
      </c>
      <c r="T4" s="246" t="s">
        <v>1171</v>
      </c>
    </row>
    <row r="5" spans="1:20" s="705" customFormat="1" ht="25.5" customHeight="1">
      <c r="A5" s="422" t="s">
        <v>9</v>
      </c>
      <c r="B5" s="715">
        <f aca="true" t="shared" si="0" ref="B5:Q5">B28+B50</f>
        <v>8723.999999999998</v>
      </c>
      <c r="C5" s="715">
        <f t="shared" si="0"/>
        <v>8723.999999999998</v>
      </c>
      <c r="D5" s="715">
        <f t="shared" si="0"/>
        <v>0</v>
      </c>
      <c r="E5" s="715">
        <f t="shared" si="0"/>
        <v>0</v>
      </c>
      <c r="F5" s="715">
        <f t="shared" si="0"/>
        <v>0</v>
      </c>
      <c r="G5" s="715">
        <f t="shared" si="0"/>
        <v>0</v>
      </c>
      <c r="H5" s="715">
        <f t="shared" si="0"/>
        <v>0</v>
      </c>
      <c r="I5" s="715">
        <f t="shared" si="0"/>
        <v>0</v>
      </c>
      <c r="J5" s="715">
        <f t="shared" si="0"/>
        <v>0</v>
      </c>
      <c r="K5" s="715">
        <f t="shared" si="0"/>
        <v>0</v>
      </c>
      <c r="L5" s="715">
        <f t="shared" si="0"/>
        <v>0</v>
      </c>
      <c r="M5" s="715">
        <f t="shared" si="0"/>
        <v>0</v>
      </c>
      <c r="N5" s="715">
        <f t="shared" si="0"/>
        <v>0</v>
      </c>
      <c r="O5" s="715">
        <f t="shared" si="0"/>
        <v>0</v>
      </c>
      <c r="P5" s="715">
        <f t="shared" si="0"/>
        <v>0</v>
      </c>
      <c r="Q5" s="715">
        <f t="shared" si="0"/>
        <v>0</v>
      </c>
      <c r="R5" s="730"/>
      <c r="S5" s="730"/>
      <c r="T5" s="731"/>
    </row>
    <row r="6" spans="1:20" ht="25.5" customHeight="1" hidden="1">
      <c r="A6" s="422" t="s">
        <v>9</v>
      </c>
      <c r="B6" s="716">
        <f aca="true" t="shared" si="1" ref="B6:Q6">SUM(B7,B28,B50)</f>
        <v>15299.999999999996</v>
      </c>
      <c r="C6" s="716">
        <f t="shared" si="1"/>
        <v>8723.999999999998</v>
      </c>
      <c r="D6" s="716">
        <f t="shared" si="1"/>
        <v>1890</v>
      </c>
      <c r="E6" s="716">
        <f t="shared" si="1"/>
        <v>380</v>
      </c>
      <c r="F6" s="716">
        <f t="shared" si="1"/>
        <v>390</v>
      </c>
      <c r="G6" s="716">
        <f t="shared" si="1"/>
        <v>300</v>
      </c>
      <c r="H6" s="716">
        <f t="shared" si="1"/>
        <v>230</v>
      </c>
      <c r="I6" s="716">
        <f t="shared" si="1"/>
        <v>1100.0000000000002</v>
      </c>
      <c r="J6" s="716">
        <f t="shared" si="1"/>
        <v>100</v>
      </c>
      <c r="K6" s="716">
        <f t="shared" si="1"/>
        <v>420</v>
      </c>
      <c r="L6" s="716">
        <f t="shared" si="1"/>
        <v>296</v>
      </c>
      <c r="M6" s="716">
        <f t="shared" si="1"/>
        <v>50</v>
      </c>
      <c r="N6" s="716">
        <f t="shared" si="1"/>
        <v>1100</v>
      </c>
      <c r="O6" s="716">
        <f t="shared" si="1"/>
        <v>150</v>
      </c>
      <c r="P6" s="716">
        <f t="shared" si="1"/>
        <v>50</v>
      </c>
      <c r="Q6" s="716">
        <f t="shared" si="1"/>
        <v>120</v>
      </c>
      <c r="R6" s="730"/>
      <c r="S6" s="730"/>
      <c r="T6" s="731"/>
    </row>
    <row r="7" spans="1:256" s="328" customFormat="1" ht="25.5" customHeight="1" hidden="1">
      <c r="A7" s="422" t="s">
        <v>1172</v>
      </c>
      <c r="B7" s="715">
        <f aca="true" t="shared" si="2" ref="B7:Q7">SUM(B8:B27)</f>
        <v>6576</v>
      </c>
      <c r="C7" s="715">
        <f t="shared" si="2"/>
        <v>0</v>
      </c>
      <c r="D7" s="715">
        <f t="shared" si="2"/>
        <v>1890</v>
      </c>
      <c r="E7" s="715">
        <f t="shared" si="2"/>
        <v>380</v>
      </c>
      <c r="F7" s="715">
        <f t="shared" si="2"/>
        <v>390</v>
      </c>
      <c r="G7" s="715">
        <f t="shared" si="2"/>
        <v>300</v>
      </c>
      <c r="H7" s="715">
        <f t="shared" si="2"/>
        <v>230</v>
      </c>
      <c r="I7" s="715">
        <f t="shared" si="2"/>
        <v>1100.0000000000002</v>
      </c>
      <c r="J7" s="715">
        <f t="shared" si="2"/>
        <v>100</v>
      </c>
      <c r="K7" s="715">
        <f t="shared" si="2"/>
        <v>420</v>
      </c>
      <c r="L7" s="715">
        <f t="shared" si="2"/>
        <v>296</v>
      </c>
      <c r="M7" s="715">
        <f t="shared" si="2"/>
        <v>50</v>
      </c>
      <c r="N7" s="715">
        <f t="shared" si="2"/>
        <v>1100</v>
      </c>
      <c r="O7" s="715">
        <f t="shared" si="2"/>
        <v>150</v>
      </c>
      <c r="P7" s="715">
        <f t="shared" si="2"/>
        <v>50</v>
      </c>
      <c r="Q7" s="715">
        <f t="shared" si="2"/>
        <v>120</v>
      </c>
      <c r="R7" s="730"/>
      <c r="S7" s="730"/>
      <c r="T7" s="731"/>
      <c r="U7" s="711"/>
      <c r="V7" s="711"/>
      <c r="W7" s="711"/>
      <c r="X7" s="711"/>
      <c r="Y7" s="711"/>
      <c r="Z7" s="711"/>
      <c r="AA7" s="711"/>
      <c r="AB7" s="711"/>
      <c r="AC7" s="711"/>
      <c r="AD7" s="711"/>
      <c r="AE7" s="711"/>
      <c r="AF7" s="711"/>
      <c r="AG7" s="711"/>
      <c r="AH7" s="711"/>
      <c r="AI7" s="711"/>
      <c r="AJ7" s="711"/>
      <c r="AK7" s="711"/>
      <c r="AL7" s="711"/>
      <c r="AM7" s="711"/>
      <c r="AN7" s="711"/>
      <c r="AO7" s="711"/>
      <c r="AP7" s="711"/>
      <c r="AQ7" s="711"/>
      <c r="AR7" s="711"/>
      <c r="AS7" s="711"/>
      <c r="AT7" s="711"/>
      <c r="AU7" s="711"/>
      <c r="AV7" s="711"/>
      <c r="AW7" s="711"/>
      <c r="AX7" s="711"/>
      <c r="AY7" s="711"/>
      <c r="AZ7" s="711"/>
      <c r="BA7" s="711"/>
      <c r="BB7" s="711"/>
      <c r="BC7" s="711"/>
      <c r="BD7" s="711"/>
      <c r="BE7" s="711"/>
      <c r="BF7" s="711"/>
      <c r="BG7" s="711"/>
      <c r="BH7" s="711"/>
      <c r="BI7" s="711"/>
      <c r="BJ7" s="711"/>
      <c r="BK7" s="711"/>
      <c r="BL7" s="711"/>
      <c r="BM7" s="711"/>
      <c r="BN7" s="711"/>
      <c r="BO7" s="711"/>
      <c r="BP7" s="711"/>
      <c r="BQ7" s="711"/>
      <c r="BR7" s="711"/>
      <c r="BS7" s="711"/>
      <c r="BT7" s="711"/>
      <c r="BU7" s="711"/>
      <c r="BV7" s="711"/>
      <c r="BW7" s="711"/>
      <c r="BX7" s="711"/>
      <c r="BY7" s="711"/>
      <c r="BZ7" s="711"/>
      <c r="CA7" s="711"/>
      <c r="CB7" s="711"/>
      <c r="CC7" s="711"/>
      <c r="CD7" s="711"/>
      <c r="CE7" s="711"/>
      <c r="CF7" s="711"/>
      <c r="CG7" s="711"/>
      <c r="CH7" s="711"/>
      <c r="CI7" s="711"/>
      <c r="CJ7" s="711"/>
      <c r="CK7" s="711"/>
      <c r="CL7" s="711"/>
      <c r="CM7" s="711"/>
      <c r="CN7" s="711"/>
      <c r="CO7" s="711"/>
      <c r="CP7" s="711"/>
      <c r="CQ7" s="711"/>
      <c r="CR7" s="711"/>
      <c r="CS7" s="711"/>
      <c r="CT7" s="711"/>
      <c r="CU7" s="711"/>
      <c r="CV7" s="711"/>
      <c r="CW7" s="711"/>
      <c r="CX7" s="711"/>
      <c r="CY7" s="711"/>
      <c r="CZ7" s="711"/>
      <c r="DA7" s="711"/>
      <c r="DB7" s="711"/>
      <c r="DC7" s="711"/>
      <c r="DD7" s="711"/>
      <c r="DE7" s="711"/>
      <c r="DF7" s="711"/>
      <c r="DG7" s="711"/>
      <c r="DH7" s="711"/>
      <c r="DI7" s="711"/>
      <c r="DJ7" s="711"/>
      <c r="DK7" s="711"/>
      <c r="DL7" s="711"/>
      <c r="DM7" s="711"/>
      <c r="DN7" s="711"/>
      <c r="DO7" s="711"/>
      <c r="DP7" s="711"/>
      <c r="DQ7" s="711"/>
      <c r="DR7" s="711"/>
      <c r="DS7" s="711"/>
      <c r="DT7" s="711"/>
      <c r="DU7" s="711"/>
      <c r="DV7" s="711"/>
      <c r="DW7" s="711"/>
      <c r="DX7" s="711"/>
      <c r="DY7" s="711"/>
      <c r="DZ7" s="711"/>
      <c r="EA7" s="711"/>
      <c r="EB7" s="711"/>
      <c r="EC7" s="711"/>
      <c r="ED7" s="711"/>
      <c r="EE7" s="711"/>
      <c r="EF7" s="711"/>
      <c r="EG7" s="711"/>
      <c r="EH7" s="711"/>
      <c r="EI7" s="711"/>
      <c r="EJ7" s="711"/>
      <c r="EK7" s="711"/>
      <c r="EL7" s="711"/>
      <c r="EM7" s="711"/>
      <c r="EN7" s="711"/>
      <c r="EO7" s="711"/>
      <c r="EP7" s="711"/>
      <c r="EQ7" s="711"/>
      <c r="ER7" s="711"/>
      <c r="ES7" s="711"/>
      <c r="ET7" s="711"/>
      <c r="EU7" s="711"/>
      <c r="EV7" s="711"/>
      <c r="EW7" s="711"/>
      <c r="EX7" s="711"/>
      <c r="EY7" s="711"/>
      <c r="EZ7" s="711"/>
      <c r="FA7" s="711"/>
      <c r="FB7" s="711"/>
      <c r="FC7" s="711"/>
      <c r="FD7" s="711"/>
      <c r="FE7" s="711"/>
      <c r="FF7" s="711"/>
      <c r="FG7" s="711"/>
      <c r="FH7" s="711"/>
      <c r="FI7" s="711"/>
      <c r="FJ7" s="711"/>
      <c r="FK7" s="711"/>
      <c r="FL7" s="711"/>
      <c r="FM7" s="711"/>
      <c r="FN7" s="711"/>
      <c r="FO7" s="711"/>
      <c r="FP7" s="711"/>
      <c r="FQ7" s="711"/>
      <c r="FR7" s="711"/>
      <c r="FS7" s="711"/>
      <c r="FT7" s="711"/>
      <c r="FU7" s="711"/>
      <c r="FV7" s="711"/>
      <c r="FW7" s="711"/>
      <c r="FX7" s="711"/>
      <c r="FY7" s="711"/>
      <c r="FZ7" s="711"/>
      <c r="GA7" s="711"/>
      <c r="GB7" s="711"/>
      <c r="GC7" s="711"/>
      <c r="GD7" s="711"/>
      <c r="GE7" s="711"/>
      <c r="GF7" s="711"/>
      <c r="GG7" s="711"/>
      <c r="GH7" s="711"/>
      <c r="GI7" s="711"/>
      <c r="GJ7" s="711"/>
      <c r="GK7" s="711"/>
      <c r="GL7" s="711"/>
      <c r="GM7" s="711"/>
      <c r="GN7" s="711"/>
      <c r="GO7" s="711"/>
      <c r="GP7" s="711"/>
      <c r="GQ7" s="711"/>
      <c r="GR7" s="711"/>
      <c r="GS7" s="711"/>
      <c r="GT7" s="711"/>
      <c r="GU7" s="711"/>
      <c r="GV7" s="711"/>
      <c r="GW7" s="711"/>
      <c r="GX7" s="711"/>
      <c r="GY7" s="711"/>
      <c r="GZ7" s="711"/>
      <c r="HA7" s="711"/>
      <c r="HB7" s="711"/>
      <c r="HC7" s="711"/>
      <c r="HD7" s="711"/>
      <c r="HE7" s="711"/>
      <c r="HF7" s="711"/>
      <c r="HG7" s="711"/>
      <c r="HH7" s="711"/>
      <c r="HI7" s="711"/>
      <c r="HJ7" s="711"/>
      <c r="HK7" s="711"/>
      <c r="HL7" s="711"/>
      <c r="HM7" s="711"/>
      <c r="HN7" s="711"/>
      <c r="HO7" s="711"/>
      <c r="HP7" s="711"/>
      <c r="HQ7" s="711"/>
      <c r="HR7" s="711"/>
      <c r="HS7" s="711"/>
      <c r="HT7" s="711"/>
      <c r="HU7" s="711"/>
      <c r="HV7" s="711"/>
      <c r="HW7" s="711"/>
      <c r="HX7" s="711"/>
      <c r="HY7" s="711"/>
      <c r="HZ7" s="711"/>
      <c r="IA7" s="711"/>
      <c r="IB7" s="711"/>
      <c r="IC7" s="711"/>
      <c r="ID7" s="711"/>
      <c r="IE7" s="711"/>
      <c r="IF7" s="711"/>
      <c r="IG7" s="711"/>
      <c r="IH7" s="711"/>
      <c r="II7" s="711"/>
      <c r="IJ7" s="711"/>
      <c r="IK7" s="711"/>
      <c r="IL7" s="711"/>
      <c r="IM7" s="711"/>
      <c r="IN7" s="711"/>
      <c r="IO7" s="711"/>
      <c r="IP7" s="711"/>
      <c r="IQ7" s="711"/>
      <c r="IR7" s="711"/>
      <c r="IS7" s="711"/>
      <c r="IT7" s="711"/>
      <c r="IU7" s="711"/>
      <c r="IV7" s="711"/>
    </row>
    <row r="8" spans="1:256" s="706" customFormat="1" ht="25.5" customHeight="1" hidden="1">
      <c r="A8" s="462" t="s">
        <v>1173</v>
      </c>
      <c r="B8" s="717">
        <f aca="true" t="shared" si="3" ref="B8:B27">SUM(C8:Q8)</f>
        <v>40</v>
      </c>
      <c r="C8" s="715"/>
      <c r="D8" s="715"/>
      <c r="E8" s="715"/>
      <c r="F8" s="715"/>
      <c r="G8" s="715"/>
      <c r="H8" s="715"/>
      <c r="I8" s="715"/>
      <c r="J8" s="715"/>
      <c r="K8" s="715"/>
      <c r="L8" s="715"/>
      <c r="M8" s="715"/>
      <c r="N8" s="717">
        <v>40</v>
      </c>
      <c r="O8" s="715"/>
      <c r="P8" s="715"/>
      <c r="Q8" s="715"/>
      <c r="R8" s="730">
        <v>2100401</v>
      </c>
      <c r="S8" s="730">
        <v>50299</v>
      </c>
      <c r="T8" s="731">
        <v>30216</v>
      </c>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1"/>
      <c r="BF8" s="711"/>
      <c r="BG8" s="711"/>
      <c r="BH8" s="711"/>
      <c r="BI8" s="711"/>
      <c r="BJ8" s="711"/>
      <c r="BK8" s="711"/>
      <c r="BL8" s="711"/>
      <c r="BM8" s="711"/>
      <c r="BN8" s="711"/>
      <c r="BO8" s="711"/>
      <c r="BP8" s="711"/>
      <c r="BQ8" s="711"/>
      <c r="BR8" s="711"/>
      <c r="BS8" s="711"/>
      <c r="BT8" s="711"/>
      <c r="BU8" s="711"/>
      <c r="BV8" s="711"/>
      <c r="BW8" s="711"/>
      <c r="BX8" s="711"/>
      <c r="BY8" s="711"/>
      <c r="BZ8" s="711"/>
      <c r="CA8" s="711"/>
      <c r="CB8" s="711"/>
      <c r="CC8" s="711"/>
      <c r="CD8" s="711"/>
      <c r="CE8" s="711"/>
      <c r="CF8" s="711"/>
      <c r="CG8" s="711"/>
      <c r="CH8" s="711"/>
      <c r="CI8" s="711"/>
      <c r="CJ8" s="711"/>
      <c r="CK8" s="711"/>
      <c r="CL8" s="711"/>
      <c r="CM8" s="711"/>
      <c r="CN8" s="711"/>
      <c r="CO8" s="711"/>
      <c r="CP8" s="711"/>
      <c r="CQ8" s="711"/>
      <c r="CR8" s="711"/>
      <c r="CS8" s="711"/>
      <c r="CT8" s="711"/>
      <c r="CU8" s="711"/>
      <c r="CV8" s="711"/>
      <c r="CW8" s="711"/>
      <c r="CX8" s="711"/>
      <c r="CY8" s="711"/>
      <c r="CZ8" s="711"/>
      <c r="DA8" s="711"/>
      <c r="DB8" s="711"/>
      <c r="DC8" s="711"/>
      <c r="DD8" s="711"/>
      <c r="DE8" s="711"/>
      <c r="DF8" s="711"/>
      <c r="DG8" s="711"/>
      <c r="DH8" s="711"/>
      <c r="DI8" s="711"/>
      <c r="DJ8" s="711"/>
      <c r="DK8" s="711"/>
      <c r="DL8" s="711"/>
      <c r="DM8" s="711"/>
      <c r="DN8" s="711"/>
      <c r="DO8" s="711"/>
      <c r="DP8" s="711"/>
      <c r="DQ8" s="711"/>
      <c r="DR8" s="711"/>
      <c r="DS8" s="711"/>
      <c r="DT8" s="711"/>
      <c r="DU8" s="711"/>
      <c r="DV8" s="711"/>
      <c r="DW8" s="711"/>
      <c r="DX8" s="711"/>
      <c r="DY8" s="711"/>
      <c r="DZ8" s="711"/>
      <c r="EA8" s="711"/>
      <c r="EB8" s="711"/>
      <c r="EC8" s="711"/>
      <c r="ED8" s="711"/>
      <c r="EE8" s="711"/>
      <c r="EF8" s="711"/>
      <c r="EG8" s="711"/>
      <c r="EH8" s="711"/>
      <c r="EI8" s="711"/>
      <c r="EJ8" s="711"/>
      <c r="EK8" s="711"/>
      <c r="EL8" s="711"/>
      <c r="EM8" s="711"/>
      <c r="EN8" s="711"/>
      <c r="EO8" s="711"/>
      <c r="EP8" s="711"/>
      <c r="EQ8" s="711"/>
      <c r="ER8" s="711"/>
      <c r="ES8" s="711"/>
      <c r="ET8" s="711"/>
      <c r="EU8" s="711"/>
      <c r="EV8" s="711"/>
      <c r="EW8" s="711"/>
      <c r="EX8" s="711"/>
      <c r="EY8" s="711"/>
      <c r="EZ8" s="711"/>
      <c r="FA8" s="711"/>
      <c r="FB8" s="711"/>
      <c r="FC8" s="711"/>
      <c r="FD8" s="711"/>
      <c r="FE8" s="711"/>
      <c r="FF8" s="711"/>
      <c r="FG8" s="711"/>
      <c r="FH8" s="711"/>
      <c r="FI8" s="711"/>
      <c r="FJ8" s="711"/>
      <c r="FK8" s="711"/>
      <c r="FL8" s="711"/>
      <c r="FM8" s="711"/>
      <c r="FN8" s="711"/>
      <c r="FO8" s="711"/>
      <c r="FP8" s="711"/>
      <c r="FQ8" s="711"/>
      <c r="FR8" s="711"/>
      <c r="FS8" s="711"/>
      <c r="FT8" s="711"/>
      <c r="FU8" s="711"/>
      <c r="FV8" s="711"/>
      <c r="FW8" s="711"/>
      <c r="FX8" s="711"/>
      <c r="FY8" s="711"/>
      <c r="FZ8" s="711"/>
      <c r="GA8" s="711"/>
      <c r="GB8" s="711"/>
      <c r="GC8" s="711"/>
      <c r="GD8" s="711"/>
      <c r="GE8" s="711"/>
      <c r="GF8" s="711"/>
      <c r="GG8" s="711"/>
      <c r="GH8" s="711"/>
      <c r="GI8" s="711"/>
      <c r="GJ8" s="711"/>
      <c r="GK8" s="711"/>
      <c r="GL8" s="711"/>
      <c r="GM8" s="711"/>
      <c r="GN8" s="711"/>
      <c r="GO8" s="711"/>
      <c r="GP8" s="711"/>
      <c r="GQ8" s="711"/>
      <c r="GR8" s="711"/>
      <c r="GS8" s="711"/>
      <c r="GT8" s="711"/>
      <c r="GU8" s="711"/>
      <c r="GV8" s="711"/>
      <c r="GW8" s="711"/>
      <c r="GX8" s="711"/>
      <c r="GY8" s="711"/>
      <c r="GZ8" s="711"/>
      <c r="HA8" s="711"/>
      <c r="HB8" s="711"/>
      <c r="HC8" s="711"/>
      <c r="HD8" s="711"/>
      <c r="HE8" s="711"/>
      <c r="HF8" s="711"/>
      <c r="HG8" s="711"/>
      <c r="HH8" s="711"/>
      <c r="HI8" s="711"/>
      <c r="HJ8" s="711"/>
      <c r="HK8" s="711"/>
      <c r="HL8" s="711"/>
      <c r="HM8" s="711"/>
      <c r="HN8" s="711"/>
      <c r="HO8" s="711"/>
      <c r="HP8" s="711"/>
      <c r="HQ8" s="711"/>
      <c r="HR8" s="711"/>
      <c r="HS8" s="711"/>
      <c r="HT8" s="711"/>
      <c r="HU8" s="711"/>
      <c r="HV8" s="711"/>
      <c r="HW8" s="711"/>
      <c r="HX8" s="711"/>
      <c r="HY8" s="711"/>
      <c r="HZ8" s="711"/>
      <c r="IA8" s="711"/>
      <c r="IB8" s="711"/>
      <c r="IC8" s="711"/>
      <c r="ID8" s="711"/>
      <c r="IE8" s="711"/>
      <c r="IF8" s="711"/>
      <c r="IG8" s="711"/>
      <c r="IH8" s="711"/>
      <c r="II8" s="711"/>
      <c r="IJ8" s="711"/>
      <c r="IK8" s="711"/>
      <c r="IL8" s="711"/>
      <c r="IM8" s="711"/>
      <c r="IN8" s="711"/>
      <c r="IO8" s="711"/>
      <c r="IP8" s="711"/>
      <c r="IQ8" s="711"/>
      <c r="IR8" s="711"/>
      <c r="IS8" s="711"/>
      <c r="IT8" s="711"/>
      <c r="IU8" s="711"/>
      <c r="IV8" s="711"/>
    </row>
    <row r="9" spans="1:20" ht="25.5" customHeight="1" hidden="1">
      <c r="A9" s="718" t="s">
        <v>1174</v>
      </c>
      <c r="B9" s="717">
        <f t="shared" si="3"/>
        <v>3650.94</v>
      </c>
      <c r="C9" s="717"/>
      <c r="D9" s="717">
        <v>1785</v>
      </c>
      <c r="E9" s="717">
        <v>380</v>
      </c>
      <c r="F9" s="717"/>
      <c r="G9" s="717"/>
      <c r="H9" s="717"/>
      <c r="I9" s="717">
        <v>1085.94</v>
      </c>
      <c r="J9" s="717">
        <v>100</v>
      </c>
      <c r="K9" s="717"/>
      <c r="L9" s="717">
        <v>30</v>
      </c>
      <c r="M9" s="717"/>
      <c r="N9" s="717"/>
      <c r="O9" s="717">
        <v>150</v>
      </c>
      <c r="P9" s="717"/>
      <c r="Q9" s="717">
        <v>120</v>
      </c>
      <c r="R9" s="730">
        <v>2100401</v>
      </c>
      <c r="S9" s="730">
        <v>50502</v>
      </c>
      <c r="T9" s="731">
        <v>30299</v>
      </c>
    </row>
    <row r="10" spans="1:20" ht="25.5" customHeight="1" hidden="1">
      <c r="A10" s="718" t="s">
        <v>1175</v>
      </c>
      <c r="B10" s="717">
        <f t="shared" si="3"/>
        <v>40</v>
      </c>
      <c r="C10" s="717"/>
      <c r="D10" s="717"/>
      <c r="E10" s="717"/>
      <c r="F10" s="717"/>
      <c r="G10" s="717"/>
      <c r="H10" s="717"/>
      <c r="I10" s="717"/>
      <c r="J10" s="717"/>
      <c r="K10" s="717"/>
      <c r="L10" s="717"/>
      <c r="M10" s="717"/>
      <c r="N10" s="717">
        <v>40</v>
      </c>
      <c r="O10" s="717"/>
      <c r="P10" s="717"/>
      <c r="Q10" s="717"/>
      <c r="R10" s="730">
        <v>2100401</v>
      </c>
      <c r="S10" s="730">
        <v>50502</v>
      </c>
      <c r="T10" s="731">
        <v>30299</v>
      </c>
    </row>
    <row r="11" spans="1:20" ht="25.5" customHeight="1" hidden="1">
      <c r="A11" s="718" t="s">
        <v>1176</v>
      </c>
      <c r="B11" s="717">
        <f t="shared" si="3"/>
        <v>990</v>
      </c>
      <c r="C11" s="717"/>
      <c r="D11" s="717"/>
      <c r="E11" s="717"/>
      <c r="F11" s="717"/>
      <c r="G11" s="717"/>
      <c r="H11" s="717"/>
      <c r="I11" s="717"/>
      <c r="J11" s="717"/>
      <c r="K11" s="717"/>
      <c r="L11" s="717"/>
      <c r="M11" s="717"/>
      <c r="N11" s="717">
        <f>970+20</f>
        <v>990</v>
      </c>
      <c r="O11" s="717"/>
      <c r="P11" s="717"/>
      <c r="Q11" s="717"/>
      <c r="R11" s="730">
        <v>2100401</v>
      </c>
      <c r="S11" s="730">
        <v>50502</v>
      </c>
      <c r="T11" s="731">
        <v>30299</v>
      </c>
    </row>
    <row r="12" spans="1:20" ht="25.5" customHeight="1" hidden="1">
      <c r="A12" s="718" t="s">
        <v>1177</v>
      </c>
      <c r="B12" s="717">
        <f t="shared" si="3"/>
        <v>30</v>
      </c>
      <c r="C12" s="717"/>
      <c r="D12" s="717"/>
      <c r="E12" s="717"/>
      <c r="F12" s="717"/>
      <c r="G12" s="717"/>
      <c r="H12" s="717"/>
      <c r="I12" s="717"/>
      <c r="J12" s="717"/>
      <c r="K12" s="717"/>
      <c r="L12" s="717"/>
      <c r="M12" s="717"/>
      <c r="N12" s="717">
        <v>30</v>
      </c>
      <c r="O12" s="717"/>
      <c r="P12" s="717"/>
      <c r="Q12" s="717"/>
      <c r="R12" s="730">
        <v>2100401</v>
      </c>
      <c r="S12" s="730">
        <v>50502</v>
      </c>
      <c r="T12" s="731">
        <v>30299</v>
      </c>
    </row>
    <row r="13" spans="1:20" ht="25.5" customHeight="1" hidden="1">
      <c r="A13" s="462" t="s">
        <v>1178</v>
      </c>
      <c r="B13" s="717">
        <f t="shared" si="3"/>
        <v>130</v>
      </c>
      <c r="C13" s="717"/>
      <c r="D13" s="717"/>
      <c r="E13" s="717"/>
      <c r="F13" s="717"/>
      <c r="G13" s="717"/>
      <c r="H13" s="717">
        <v>130</v>
      </c>
      <c r="I13" s="717"/>
      <c r="J13" s="717"/>
      <c r="K13" s="717"/>
      <c r="L13" s="717"/>
      <c r="M13" s="717"/>
      <c r="N13" s="717"/>
      <c r="O13" s="717"/>
      <c r="P13" s="717"/>
      <c r="Q13" s="717"/>
      <c r="R13" s="730">
        <v>2100401</v>
      </c>
      <c r="S13" s="730">
        <v>50502</v>
      </c>
      <c r="T13" s="731">
        <v>30299</v>
      </c>
    </row>
    <row r="14" spans="1:20" ht="25.5" customHeight="1" hidden="1">
      <c r="A14" s="462" t="s">
        <v>1179</v>
      </c>
      <c r="B14" s="717">
        <f t="shared" si="3"/>
        <v>105</v>
      </c>
      <c r="C14" s="717"/>
      <c r="D14" s="717">
        <v>105</v>
      </c>
      <c r="E14" s="717"/>
      <c r="F14" s="717"/>
      <c r="G14" s="717"/>
      <c r="H14" s="717"/>
      <c r="I14" s="717"/>
      <c r="J14" s="717"/>
      <c r="K14" s="717"/>
      <c r="L14" s="717"/>
      <c r="M14" s="717"/>
      <c r="N14" s="717"/>
      <c r="O14" s="717"/>
      <c r="P14" s="717"/>
      <c r="Q14" s="717"/>
      <c r="R14" s="730">
        <v>2100401</v>
      </c>
      <c r="S14" s="730">
        <v>50502</v>
      </c>
      <c r="T14" s="731">
        <v>30299</v>
      </c>
    </row>
    <row r="15" spans="1:20" ht="25.5" customHeight="1" hidden="1">
      <c r="A15" s="462" t="s">
        <v>1180</v>
      </c>
      <c r="B15" s="717">
        <f t="shared" si="3"/>
        <v>50</v>
      </c>
      <c r="C15" s="717"/>
      <c r="D15" s="717"/>
      <c r="E15" s="717"/>
      <c r="F15" s="717"/>
      <c r="G15" s="717"/>
      <c r="H15" s="717"/>
      <c r="I15" s="717"/>
      <c r="J15" s="717"/>
      <c r="K15" s="717"/>
      <c r="L15" s="717"/>
      <c r="M15" s="717"/>
      <c r="N15" s="717"/>
      <c r="O15" s="717"/>
      <c r="P15" s="717">
        <v>50</v>
      </c>
      <c r="Q15" s="717"/>
      <c r="R15" s="730">
        <v>2100401</v>
      </c>
      <c r="S15" s="730">
        <v>50502</v>
      </c>
      <c r="T15" s="731">
        <v>30299</v>
      </c>
    </row>
    <row r="16" spans="1:20" ht="25.5" customHeight="1" hidden="1">
      <c r="A16" s="462" t="s">
        <v>1181</v>
      </c>
      <c r="B16" s="717">
        <f t="shared" si="3"/>
        <v>400</v>
      </c>
      <c r="C16" s="717"/>
      <c r="D16" s="717"/>
      <c r="E16" s="717"/>
      <c r="F16" s="717"/>
      <c r="G16" s="717">
        <v>300</v>
      </c>
      <c r="H16" s="717">
        <v>100</v>
      </c>
      <c r="I16" s="717"/>
      <c r="J16" s="717"/>
      <c r="K16" s="717"/>
      <c r="L16" s="717"/>
      <c r="M16" s="717"/>
      <c r="N16" s="717"/>
      <c r="O16" s="717"/>
      <c r="P16" s="717"/>
      <c r="Q16" s="732"/>
      <c r="R16" s="730">
        <v>2100401</v>
      </c>
      <c r="S16" s="730">
        <v>50502</v>
      </c>
      <c r="T16" s="731">
        <v>30299</v>
      </c>
    </row>
    <row r="17" spans="1:20" ht="25.5" customHeight="1" hidden="1">
      <c r="A17" s="462" t="s">
        <v>1182</v>
      </c>
      <c r="B17" s="717">
        <f t="shared" si="3"/>
        <v>390</v>
      </c>
      <c r="C17" s="717"/>
      <c r="D17" s="717"/>
      <c r="E17" s="717"/>
      <c r="F17" s="717">
        <v>390</v>
      </c>
      <c r="G17" s="717"/>
      <c r="H17" s="717"/>
      <c r="I17" s="717"/>
      <c r="J17" s="717"/>
      <c r="K17" s="717"/>
      <c r="L17" s="717"/>
      <c r="M17" s="717"/>
      <c r="N17" s="717"/>
      <c r="O17" s="717"/>
      <c r="P17" s="717"/>
      <c r="Q17" s="732"/>
      <c r="R17" s="730">
        <v>2100401</v>
      </c>
      <c r="S17" s="730">
        <v>50502</v>
      </c>
      <c r="T17" s="731">
        <v>30299</v>
      </c>
    </row>
    <row r="18" spans="1:20" ht="25.5" customHeight="1" hidden="1">
      <c r="A18" s="462" t="s">
        <v>1183</v>
      </c>
      <c r="B18" s="717">
        <f t="shared" si="3"/>
        <v>300</v>
      </c>
      <c r="C18" s="717"/>
      <c r="D18" s="717"/>
      <c r="E18" s="717"/>
      <c r="F18" s="717"/>
      <c r="G18" s="717"/>
      <c r="H18" s="717"/>
      <c r="I18" s="717"/>
      <c r="J18" s="717"/>
      <c r="K18" s="717">
        <v>300</v>
      </c>
      <c r="L18" s="717"/>
      <c r="M18" s="717"/>
      <c r="N18" s="717"/>
      <c r="O18" s="717"/>
      <c r="P18" s="717"/>
      <c r="Q18" s="732"/>
      <c r="R18" s="730">
        <v>2100401</v>
      </c>
      <c r="S18" s="730">
        <v>50502</v>
      </c>
      <c r="T18" s="731">
        <v>30299</v>
      </c>
    </row>
    <row r="19" spans="1:20" ht="25.5" customHeight="1" hidden="1">
      <c r="A19" s="718" t="s">
        <v>1184</v>
      </c>
      <c r="B19" s="717">
        <f t="shared" si="3"/>
        <v>100</v>
      </c>
      <c r="C19" s="717"/>
      <c r="D19" s="717"/>
      <c r="E19" s="717"/>
      <c r="F19" s="717"/>
      <c r="G19" s="717"/>
      <c r="H19" s="717"/>
      <c r="I19" s="717"/>
      <c r="J19" s="717"/>
      <c r="K19" s="717">
        <v>100</v>
      </c>
      <c r="L19" s="717"/>
      <c r="M19" s="717"/>
      <c r="N19" s="717"/>
      <c r="O19" s="717"/>
      <c r="P19" s="717"/>
      <c r="Q19" s="732"/>
      <c r="R19" s="730">
        <v>2100401</v>
      </c>
      <c r="S19" s="730">
        <v>50502</v>
      </c>
      <c r="T19" s="731">
        <v>30299</v>
      </c>
    </row>
    <row r="20" spans="1:20" ht="25.5" customHeight="1" hidden="1">
      <c r="A20" s="462" t="s">
        <v>1185</v>
      </c>
      <c r="B20" s="717">
        <f t="shared" si="3"/>
        <v>75</v>
      </c>
      <c r="C20" s="717"/>
      <c r="D20" s="715"/>
      <c r="E20" s="717"/>
      <c r="F20" s="717"/>
      <c r="G20" s="717"/>
      <c r="H20" s="717"/>
      <c r="I20" s="717"/>
      <c r="J20" s="717"/>
      <c r="K20" s="717"/>
      <c r="L20" s="717">
        <v>75</v>
      </c>
      <c r="M20" s="717"/>
      <c r="N20" s="717"/>
      <c r="O20" s="717"/>
      <c r="P20" s="717"/>
      <c r="Q20" s="732"/>
      <c r="R20" s="730">
        <v>2100401</v>
      </c>
      <c r="S20" s="730">
        <v>50502</v>
      </c>
      <c r="T20" s="731">
        <v>30299</v>
      </c>
    </row>
    <row r="21" spans="1:20" ht="30" customHeight="1" hidden="1">
      <c r="A21" s="462" t="s">
        <v>1186</v>
      </c>
      <c r="B21" s="717">
        <f t="shared" si="3"/>
        <v>50</v>
      </c>
      <c r="C21" s="717"/>
      <c r="D21" s="717"/>
      <c r="E21" s="717"/>
      <c r="F21" s="717"/>
      <c r="G21" s="717"/>
      <c r="H21" s="717"/>
      <c r="I21" s="717"/>
      <c r="J21" s="717"/>
      <c r="K21" s="717"/>
      <c r="L21" s="717"/>
      <c r="M21" s="717">
        <v>50</v>
      </c>
      <c r="N21" s="717"/>
      <c r="O21" s="717"/>
      <c r="P21" s="717"/>
      <c r="Q21" s="732"/>
      <c r="R21" s="730">
        <v>2100401</v>
      </c>
      <c r="S21" s="730">
        <v>50502</v>
      </c>
      <c r="T21" s="731">
        <v>30299</v>
      </c>
    </row>
    <row r="22" spans="1:20" ht="30" customHeight="1" hidden="1">
      <c r="A22" s="462" t="s">
        <v>1187</v>
      </c>
      <c r="B22" s="717">
        <f t="shared" si="3"/>
        <v>8.9</v>
      </c>
      <c r="C22" s="717"/>
      <c r="D22" s="717"/>
      <c r="E22" s="717"/>
      <c r="F22" s="717"/>
      <c r="G22" s="717"/>
      <c r="H22" s="717"/>
      <c r="I22" s="717">
        <v>8.9</v>
      </c>
      <c r="J22" s="717"/>
      <c r="K22" s="717"/>
      <c r="L22" s="717"/>
      <c r="M22" s="717"/>
      <c r="N22" s="717"/>
      <c r="O22" s="717"/>
      <c r="P22" s="717"/>
      <c r="Q22" s="732"/>
      <c r="R22" s="730">
        <v>2100401</v>
      </c>
      <c r="S22" s="730">
        <v>50502</v>
      </c>
      <c r="T22" s="731">
        <v>30299</v>
      </c>
    </row>
    <row r="23" spans="1:20" ht="30" customHeight="1" hidden="1">
      <c r="A23" s="462" t="s">
        <v>931</v>
      </c>
      <c r="B23" s="717">
        <f t="shared" si="3"/>
        <v>1.2</v>
      </c>
      <c r="C23" s="717"/>
      <c r="D23" s="717"/>
      <c r="E23" s="717"/>
      <c r="F23" s="717"/>
      <c r="G23" s="717"/>
      <c r="H23" s="717"/>
      <c r="I23" s="717">
        <v>1.2</v>
      </c>
      <c r="J23" s="717"/>
      <c r="K23" s="717"/>
      <c r="L23" s="717"/>
      <c r="M23" s="717"/>
      <c r="N23" s="717"/>
      <c r="O23" s="717"/>
      <c r="P23" s="717"/>
      <c r="Q23" s="732"/>
      <c r="R23" s="730">
        <v>2100401</v>
      </c>
      <c r="S23" s="730">
        <v>50502</v>
      </c>
      <c r="T23" s="731">
        <v>30299</v>
      </c>
    </row>
    <row r="24" spans="1:20" ht="30" customHeight="1" hidden="1">
      <c r="A24" s="462" t="s">
        <v>1188</v>
      </c>
      <c r="B24" s="717">
        <f t="shared" si="3"/>
        <v>1.2</v>
      </c>
      <c r="C24" s="717"/>
      <c r="D24" s="717"/>
      <c r="E24" s="717"/>
      <c r="F24" s="717"/>
      <c r="G24" s="717"/>
      <c r="H24" s="717"/>
      <c r="I24" s="717">
        <v>1.2</v>
      </c>
      <c r="J24" s="717"/>
      <c r="K24" s="717"/>
      <c r="L24" s="717"/>
      <c r="M24" s="717"/>
      <c r="N24" s="717"/>
      <c r="O24" s="717"/>
      <c r="P24" s="717"/>
      <c r="Q24" s="732"/>
      <c r="R24" s="730">
        <v>2100401</v>
      </c>
      <c r="S24" s="730">
        <v>50502</v>
      </c>
      <c r="T24" s="731">
        <v>30299</v>
      </c>
    </row>
    <row r="25" spans="1:20" ht="30" customHeight="1" hidden="1">
      <c r="A25" s="462" t="s">
        <v>935</v>
      </c>
      <c r="B25" s="717">
        <f t="shared" si="3"/>
        <v>2.76</v>
      </c>
      <c r="C25" s="717"/>
      <c r="D25" s="717"/>
      <c r="E25" s="717"/>
      <c r="F25" s="717"/>
      <c r="G25" s="717"/>
      <c r="H25" s="717"/>
      <c r="I25" s="717">
        <v>2.76</v>
      </c>
      <c r="J25" s="717"/>
      <c r="K25" s="717"/>
      <c r="L25" s="717"/>
      <c r="M25" s="717"/>
      <c r="N25" s="717"/>
      <c r="O25" s="717"/>
      <c r="P25" s="717"/>
      <c r="Q25" s="732"/>
      <c r="R25" s="730">
        <v>2100401</v>
      </c>
      <c r="S25" s="730">
        <v>50502</v>
      </c>
      <c r="T25" s="731">
        <v>30299</v>
      </c>
    </row>
    <row r="26" spans="1:20" ht="30" customHeight="1" hidden="1">
      <c r="A26" s="462" t="s">
        <v>1189</v>
      </c>
      <c r="B26" s="717">
        <f t="shared" si="3"/>
        <v>20</v>
      </c>
      <c r="C26" s="717"/>
      <c r="D26" s="717"/>
      <c r="E26" s="717"/>
      <c r="F26" s="717"/>
      <c r="G26" s="717"/>
      <c r="H26" s="717"/>
      <c r="I26" s="717"/>
      <c r="J26" s="717"/>
      <c r="K26" s="724">
        <v>20</v>
      </c>
      <c r="L26" s="717"/>
      <c r="M26" s="717"/>
      <c r="N26" s="717"/>
      <c r="O26" s="717"/>
      <c r="P26" s="717"/>
      <c r="Q26" s="732"/>
      <c r="R26" s="730">
        <v>2100401</v>
      </c>
      <c r="S26" s="730">
        <v>50502</v>
      </c>
      <c r="T26" s="731">
        <v>30299</v>
      </c>
    </row>
    <row r="27" spans="1:20" ht="25.5" customHeight="1" hidden="1">
      <c r="A27" s="462" t="s">
        <v>926</v>
      </c>
      <c r="B27" s="717">
        <f t="shared" si="3"/>
        <v>191</v>
      </c>
      <c r="C27" s="717"/>
      <c r="D27" s="717"/>
      <c r="E27" s="717"/>
      <c r="F27" s="717"/>
      <c r="G27" s="717"/>
      <c r="H27" s="717"/>
      <c r="I27" s="717"/>
      <c r="J27" s="717"/>
      <c r="K27" s="717"/>
      <c r="L27" s="717">
        <v>191</v>
      </c>
      <c r="M27" s="717"/>
      <c r="N27" s="717"/>
      <c r="O27" s="717"/>
      <c r="P27" s="717"/>
      <c r="Q27" s="732"/>
      <c r="R27" s="730">
        <v>2100401</v>
      </c>
      <c r="S27" s="730">
        <v>50502</v>
      </c>
      <c r="T27" s="731">
        <v>30299</v>
      </c>
    </row>
    <row r="28" spans="1:20" ht="25.5" customHeight="1">
      <c r="A28" s="422" t="s">
        <v>597</v>
      </c>
      <c r="B28" s="719">
        <f>SUM(B29:B49)</f>
        <v>6938.449999999998</v>
      </c>
      <c r="C28" s="719">
        <f>SUM(C29:C49)</f>
        <v>6938.449999999998</v>
      </c>
      <c r="D28" s="719">
        <f aca="true" t="shared" si="4" ref="D28:N28">SUM(D35:D49)</f>
        <v>0</v>
      </c>
      <c r="E28" s="719">
        <f t="shared" si="4"/>
        <v>0</v>
      </c>
      <c r="F28" s="719">
        <f t="shared" si="4"/>
        <v>0</v>
      </c>
      <c r="G28" s="719">
        <f t="shared" si="4"/>
        <v>0</v>
      </c>
      <c r="H28" s="719">
        <f t="shared" si="4"/>
        <v>0</v>
      </c>
      <c r="I28" s="719">
        <f t="shared" si="4"/>
        <v>0</v>
      </c>
      <c r="J28" s="719">
        <f t="shared" si="4"/>
        <v>0</v>
      </c>
      <c r="K28" s="719">
        <f t="shared" si="4"/>
        <v>0</v>
      </c>
      <c r="L28" s="719">
        <f t="shared" si="4"/>
        <v>0</v>
      </c>
      <c r="M28" s="719">
        <f t="shared" si="4"/>
        <v>0</v>
      </c>
      <c r="N28" s="719">
        <f t="shared" si="4"/>
        <v>0</v>
      </c>
      <c r="O28" s="719">
        <f aca="true" t="shared" si="5" ref="O28:Q28">SUM(O29:O49)</f>
        <v>0</v>
      </c>
      <c r="P28" s="719">
        <f t="shared" si="5"/>
        <v>0</v>
      </c>
      <c r="Q28" s="719">
        <f t="shared" si="5"/>
        <v>0</v>
      </c>
      <c r="R28" s="730"/>
      <c r="S28" s="730"/>
      <c r="T28" s="731"/>
    </row>
    <row r="29" spans="1:20" ht="25.5" customHeight="1">
      <c r="A29" s="646" t="s">
        <v>1190</v>
      </c>
      <c r="B29" s="720">
        <f aca="true" t="shared" si="6" ref="B29:B86">SUM(C29:Q29)</f>
        <v>752.05</v>
      </c>
      <c r="C29" s="720">
        <v>752.05</v>
      </c>
      <c r="D29" s="719"/>
      <c r="E29" s="719"/>
      <c r="F29" s="719"/>
      <c r="G29" s="719"/>
      <c r="H29" s="719"/>
      <c r="I29" s="719"/>
      <c r="J29" s="719"/>
      <c r="K29" s="719"/>
      <c r="L29" s="719"/>
      <c r="M29" s="719"/>
      <c r="N29" s="719"/>
      <c r="O29" s="719"/>
      <c r="P29" s="719"/>
      <c r="Q29" s="719"/>
      <c r="R29" s="730">
        <v>2100401</v>
      </c>
      <c r="S29" s="730">
        <v>51301</v>
      </c>
      <c r="T29" s="731"/>
    </row>
    <row r="30" spans="1:20" ht="25.5" customHeight="1">
      <c r="A30" s="646" t="s">
        <v>1191</v>
      </c>
      <c r="B30" s="720">
        <f t="shared" si="6"/>
        <v>276.05</v>
      </c>
      <c r="C30" s="720">
        <v>276.05</v>
      </c>
      <c r="D30" s="719"/>
      <c r="E30" s="719"/>
      <c r="F30" s="719"/>
      <c r="G30" s="719"/>
      <c r="H30" s="719"/>
      <c r="I30" s="719"/>
      <c r="J30" s="719"/>
      <c r="K30" s="719"/>
      <c r="L30" s="719"/>
      <c r="M30" s="719"/>
      <c r="N30" s="719"/>
      <c r="O30" s="719"/>
      <c r="P30" s="719"/>
      <c r="Q30" s="719"/>
      <c r="R30" s="730">
        <v>2100401</v>
      </c>
      <c r="S30" s="730">
        <v>51301</v>
      </c>
      <c r="T30" s="731"/>
    </row>
    <row r="31" spans="1:20" ht="25.5" customHeight="1">
      <c r="A31" s="646" t="s">
        <v>1192</v>
      </c>
      <c r="B31" s="720">
        <f t="shared" si="6"/>
        <v>177.05</v>
      </c>
      <c r="C31" s="720">
        <v>177.05</v>
      </c>
      <c r="D31" s="719"/>
      <c r="E31" s="719"/>
      <c r="F31" s="719"/>
      <c r="G31" s="719"/>
      <c r="H31" s="719"/>
      <c r="I31" s="719"/>
      <c r="J31" s="719"/>
      <c r="K31" s="719"/>
      <c r="L31" s="719"/>
      <c r="M31" s="719"/>
      <c r="N31" s="719"/>
      <c r="O31" s="719"/>
      <c r="P31" s="719"/>
      <c r="Q31" s="719"/>
      <c r="R31" s="730">
        <v>2100401</v>
      </c>
      <c r="S31" s="730">
        <v>51301</v>
      </c>
      <c r="T31" s="731"/>
    </row>
    <row r="32" spans="1:20" ht="25.5" customHeight="1">
      <c r="A32" s="646" t="s">
        <v>1193</v>
      </c>
      <c r="B32" s="720">
        <f t="shared" si="6"/>
        <v>475.29</v>
      </c>
      <c r="C32" s="720">
        <v>475.29</v>
      </c>
      <c r="D32" s="719"/>
      <c r="E32" s="719"/>
      <c r="F32" s="719"/>
      <c r="G32" s="719"/>
      <c r="H32" s="719"/>
      <c r="I32" s="719"/>
      <c r="J32" s="719"/>
      <c r="K32" s="719"/>
      <c r="L32" s="719"/>
      <c r="M32" s="719"/>
      <c r="N32" s="719"/>
      <c r="O32" s="719"/>
      <c r="P32" s="719"/>
      <c r="Q32" s="719"/>
      <c r="R32" s="730">
        <v>2100401</v>
      </c>
      <c r="S32" s="730">
        <v>51301</v>
      </c>
      <c r="T32" s="731"/>
    </row>
    <row r="33" spans="1:20" ht="25.5" customHeight="1">
      <c r="A33" s="646" t="s">
        <v>1194</v>
      </c>
      <c r="B33" s="720">
        <f t="shared" si="6"/>
        <v>251.08</v>
      </c>
      <c r="C33" s="720">
        <v>251.08</v>
      </c>
      <c r="D33" s="719"/>
      <c r="E33" s="719"/>
      <c r="F33" s="719"/>
      <c r="G33" s="719"/>
      <c r="H33" s="719"/>
      <c r="I33" s="719"/>
      <c r="J33" s="719"/>
      <c r="K33" s="719"/>
      <c r="L33" s="719"/>
      <c r="M33" s="719"/>
      <c r="N33" s="719"/>
      <c r="O33" s="719"/>
      <c r="P33" s="719"/>
      <c r="Q33" s="719"/>
      <c r="R33" s="730">
        <v>2100401</v>
      </c>
      <c r="S33" s="730">
        <v>51301</v>
      </c>
      <c r="T33" s="731"/>
    </row>
    <row r="34" spans="1:20" ht="25.5" customHeight="1">
      <c r="A34" s="646" t="s">
        <v>1195</v>
      </c>
      <c r="B34" s="720">
        <f t="shared" si="6"/>
        <v>919.86</v>
      </c>
      <c r="C34" s="720">
        <v>919.86</v>
      </c>
      <c r="D34" s="719"/>
      <c r="E34" s="719"/>
      <c r="F34" s="719"/>
      <c r="G34" s="719"/>
      <c r="H34" s="719"/>
      <c r="I34" s="719"/>
      <c r="J34" s="719"/>
      <c r="K34" s="719"/>
      <c r="L34" s="719"/>
      <c r="M34" s="719"/>
      <c r="N34" s="719"/>
      <c r="O34" s="719"/>
      <c r="P34" s="719"/>
      <c r="Q34" s="719"/>
      <c r="R34" s="730">
        <v>2100401</v>
      </c>
      <c r="S34" s="730">
        <v>51301</v>
      </c>
      <c r="T34" s="731"/>
    </row>
    <row r="35" spans="1:20" ht="25.5" customHeight="1">
      <c r="A35" s="646" t="s">
        <v>1196</v>
      </c>
      <c r="B35" s="720">
        <f t="shared" si="6"/>
        <v>161.25</v>
      </c>
      <c r="C35" s="720">
        <v>161.25</v>
      </c>
      <c r="D35" s="719"/>
      <c r="E35" s="720"/>
      <c r="F35" s="720"/>
      <c r="G35" s="720"/>
      <c r="H35" s="720"/>
      <c r="I35" s="720"/>
      <c r="J35" s="720"/>
      <c r="K35" s="720"/>
      <c r="L35" s="720"/>
      <c r="M35" s="720"/>
      <c r="N35" s="720"/>
      <c r="O35" s="720"/>
      <c r="P35" s="720"/>
      <c r="Q35" s="733"/>
      <c r="R35" s="730">
        <v>2100401</v>
      </c>
      <c r="S35" s="730">
        <v>51301</v>
      </c>
      <c r="T35" s="731"/>
    </row>
    <row r="36" spans="1:20" ht="25.5" customHeight="1">
      <c r="A36" s="646" t="s">
        <v>1197</v>
      </c>
      <c r="B36" s="720">
        <f t="shared" si="6"/>
        <v>150.61</v>
      </c>
      <c r="C36" s="720">
        <v>150.61</v>
      </c>
      <c r="D36" s="719"/>
      <c r="E36" s="720"/>
      <c r="F36" s="720"/>
      <c r="G36" s="720"/>
      <c r="H36" s="720"/>
      <c r="I36" s="720"/>
      <c r="J36" s="720"/>
      <c r="K36" s="720"/>
      <c r="L36" s="720"/>
      <c r="M36" s="720"/>
      <c r="N36" s="720"/>
      <c r="O36" s="720"/>
      <c r="P36" s="720"/>
      <c r="Q36" s="733"/>
      <c r="R36" s="730">
        <v>2100401</v>
      </c>
      <c r="S36" s="730">
        <v>51301</v>
      </c>
      <c r="T36" s="731"/>
    </row>
    <row r="37" spans="1:20" ht="25.5" customHeight="1">
      <c r="A37" s="646" t="s">
        <v>1198</v>
      </c>
      <c r="B37" s="720">
        <f t="shared" si="6"/>
        <v>301.29</v>
      </c>
      <c r="C37" s="720">
        <v>301.29</v>
      </c>
      <c r="D37" s="719"/>
      <c r="E37" s="720"/>
      <c r="F37" s="720"/>
      <c r="G37" s="720"/>
      <c r="H37" s="720"/>
      <c r="I37" s="720"/>
      <c r="J37" s="720"/>
      <c r="K37" s="720"/>
      <c r="L37" s="720"/>
      <c r="M37" s="720"/>
      <c r="N37" s="720"/>
      <c r="O37" s="720"/>
      <c r="P37" s="720"/>
      <c r="Q37" s="733"/>
      <c r="R37" s="730">
        <v>2100401</v>
      </c>
      <c r="S37" s="730">
        <v>51301</v>
      </c>
      <c r="T37" s="731"/>
    </row>
    <row r="38" spans="1:20" ht="25.5" customHeight="1">
      <c r="A38" s="646" t="s">
        <v>1199</v>
      </c>
      <c r="B38" s="720">
        <f t="shared" si="6"/>
        <v>93.74</v>
      </c>
      <c r="C38" s="720">
        <v>93.74</v>
      </c>
      <c r="D38" s="719"/>
      <c r="E38" s="720"/>
      <c r="F38" s="720"/>
      <c r="G38" s="720"/>
      <c r="H38" s="720"/>
      <c r="I38" s="720"/>
      <c r="J38" s="720"/>
      <c r="K38" s="720"/>
      <c r="L38" s="720"/>
      <c r="M38" s="720"/>
      <c r="N38" s="720"/>
      <c r="O38" s="720"/>
      <c r="P38" s="720"/>
      <c r="Q38" s="733"/>
      <c r="R38" s="730">
        <v>2100401</v>
      </c>
      <c r="S38" s="730">
        <v>51301</v>
      </c>
      <c r="T38" s="731"/>
    </row>
    <row r="39" spans="1:20" ht="25.5" customHeight="1">
      <c r="A39" s="646" t="s">
        <v>1200</v>
      </c>
      <c r="B39" s="720">
        <f t="shared" si="6"/>
        <v>360.89</v>
      </c>
      <c r="C39" s="720">
        <v>360.89</v>
      </c>
      <c r="D39" s="719"/>
      <c r="E39" s="720"/>
      <c r="F39" s="720"/>
      <c r="G39" s="720"/>
      <c r="H39" s="720"/>
      <c r="I39" s="720"/>
      <c r="J39" s="720"/>
      <c r="K39" s="720"/>
      <c r="L39" s="720"/>
      <c r="M39" s="720"/>
      <c r="N39" s="720"/>
      <c r="O39" s="720"/>
      <c r="P39" s="720"/>
      <c r="Q39" s="733"/>
      <c r="R39" s="730">
        <v>2100401</v>
      </c>
      <c r="S39" s="730">
        <v>51301</v>
      </c>
      <c r="T39" s="731"/>
    </row>
    <row r="40" spans="1:20" ht="25.5" customHeight="1">
      <c r="A40" s="646" t="s">
        <v>1201</v>
      </c>
      <c r="B40" s="720">
        <f t="shared" si="6"/>
        <v>210.65</v>
      </c>
      <c r="C40" s="720">
        <v>210.65</v>
      </c>
      <c r="D40" s="719"/>
      <c r="E40" s="720"/>
      <c r="F40" s="720"/>
      <c r="G40" s="720"/>
      <c r="H40" s="720"/>
      <c r="I40" s="720"/>
      <c r="J40" s="720"/>
      <c r="K40" s="720"/>
      <c r="L40" s="720"/>
      <c r="M40" s="720"/>
      <c r="N40" s="720"/>
      <c r="O40" s="725"/>
      <c r="P40" s="720"/>
      <c r="Q40" s="733"/>
      <c r="R40" s="730">
        <v>2100401</v>
      </c>
      <c r="S40" s="730">
        <v>51301</v>
      </c>
      <c r="T40" s="731"/>
    </row>
    <row r="41" spans="1:20" ht="25.5" customHeight="1">
      <c r="A41" s="646" t="s">
        <v>1202</v>
      </c>
      <c r="B41" s="720">
        <f t="shared" si="6"/>
        <v>418.44</v>
      </c>
      <c r="C41" s="720">
        <v>418.44</v>
      </c>
      <c r="D41" s="719"/>
      <c r="E41" s="720"/>
      <c r="F41" s="720"/>
      <c r="G41" s="720"/>
      <c r="H41" s="720"/>
      <c r="I41" s="720"/>
      <c r="J41" s="720"/>
      <c r="K41" s="720"/>
      <c r="L41" s="720"/>
      <c r="M41" s="720"/>
      <c r="N41" s="720"/>
      <c r="O41" s="725"/>
      <c r="P41" s="720"/>
      <c r="Q41" s="733"/>
      <c r="R41" s="730">
        <v>2100401</v>
      </c>
      <c r="S41" s="730">
        <v>51301</v>
      </c>
      <c r="T41" s="731"/>
    </row>
    <row r="42" spans="1:20" ht="25.5" customHeight="1">
      <c r="A42" s="646" t="s">
        <v>1203</v>
      </c>
      <c r="B42" s="720">
        <f t="shared" si="6"/>
        <v>407.57</v>
      </c>
      <c r="C42" s="720">
        <v>407.57</v>
      </c>
      <c r="D42" s="719"/>
      <c r="E42" s="720"/>
      <c r="F42" s="720"/>
      <c r="G42" s="720"/>
      <c r="H42" s="720"/>
      <c r="I42" s="720"/>
      <c r="J42" s="720"/>
      <c r="K42" s="720"/>
      <c r="L42" s="720"/>
      <c r="M42" s="720"/>
      <c r="N42" s="720"/>
      <c r="O42" s="725"/>
      <c r="P42" s="720"/>
      <c r="Q42" s="733"/>
      <c r="R42" s="730">
        <v>2100401</v>
      </c>
      <c r="S42" s="730">
        <v>51301</v>
      </c>
      <c r="T42" s="731"/>
    </row>
    <row r="43" spans="1:20" ht="25.5" customHeight="1">
      <c r="A43" s="646" t="s">
        <v>1204</v>
      </c>
      <c r="B43" s="720">
        <f t="shared" si="6"/>
        <v>454.33</v>
      </c>
      <c r="C43" s="720">
        <v>454.33</v>
      </c>
      <c r="D43" s="719"/>
      <c r="E43" s="720"/>
      <c r="F43" s="720"/>
      <c r="G43" s="720"/>
      <c r="H43" s="720"/>
      <c r="I43" s="720"/>
      <c r="J43" s="720"/>
      <c r="K43" s="720"/>
      <c r="L43" s="720"/>
      <c r="M43" s="720"/>
      <c r="N43" s="720"/>
      <c r="O43" s="725"/>
      <c r="P43" s="720"/>
      <c r="Q43" s="733"/>
      <c r="R43" s="730">
        <v>2100401</v>
      </c>
      <c r="S43" s="730">
        <v>51301</v>
      </c>
      <c r="T43" s="731"/>
    </row>
    <row r="44" spans="1:20" ht="25.5" customHeight="1">
      <c r="A44" s="646" t="s">
        <v>1205</v>
      </c>
      <c r="B44" s="720">
        <f t="shared" si="6"/>
        <v>325.61</v>
      </c>
      <c r="C44" s="720">
        <v>325.61</v>
      </c>
      <c r="D44" s="719"/>
      <c r="E44" s="720"/>
      <c r="F44" s="720"/>
      <c r="G44" s="720"/>
      <c r="H44" s="720"/>
      <c r="I44" s="720"/>
      <c r="J44" s="720"/>
      <c r="K44" s="720"/>
      <c r="L44" s="720"/>
      <c r="M44" s="720"/>
      <c r="N44" s="720"/>
      <c r="O44" s="725"/>
      <c r="P44" s="720"/>
      <c r="Q44" s="733"/>
      <c r="R44" s="730">
        <v>2100401</v>
      </c>
      <c r="S44" s="730">
        <v>51301</v>
      </c>
      <c r="T44" s="731"/>
    </row>
    <row r="45" spans="1:20" ht="25.5" customHeight="1">
      <c r="A45" s="646" t="s">
        <v>1206</v>
      </c>
      <c r="B45" s="720">
        <f t="shared" si="6"/>
        <v>251.42</v>
      </c>
      <c r="C45" s="720">
        <v>251.42</v>
      </c>
      <c r="D45" s="719"/>
      <c r="E45" s="720"/>
      <c r="F45" s="720"/>
      <c r="G45" s="720"/>
      <c r="H45" s="720"/>
      <c r="I45" s="720"/>
      <c r="J45" s="720"/>
      <c r="K45" s="720"/>
      <c r="L45" s="720"/>
      <c r="M45" s="720"/>
      <c r="N45" s="720"/>
      <c r="O45" s="725"/>
      <c r="P45" s="720"/>
      <c r="Q45" s="733"/>
      <c r="R45" s="730">
        <v>2100401</v>
      </c>
      <c r="S45" s="730">
        <v>51301</v>
      </c>
      <c r="T45" s="731"/>
    </row>
    <row r="46" spans="1:20" ht="25.5" customHeight="1">
      <c r="A46" s="646" t="s">
        <v>1207</v>
      </c>
      <c r="B46" s="720">
        <f t="shared" si="6"/>
        <v>430.65</v>
      </c>
      <c r="C46" s="720">
        <v>430.65</v>
      </c>
      <c r="D46" s="719"/>
      <c r="E46" s="720"/>
      <c r="F46" s="720"/>
      <c r="G46" s="720"/>
      <c r="H46" s="720"/>
      <c r="I46" s="720"/>
      <c r="J46" s="720"/>
      <c r="K46" s="720"/>
      <c r="L46" s="720"/>
      <c r="M46" s="720"/>
      <c r="N46" s="720"/>
      <c r="O46" s="720"/>
      <c r="P46" s="720"/>
      <c r="Q46" s="733"/>
      <c r="R46" s="730">
        <v>2100401</v>
      </c>
      <c r="S46" s="730">
        <v>51301</v>
      </c>
      <c r="T46" s="731"/>
    </row>
    <row r="47" spans="1:20" ht="25.5" customHeight="1">
      <c r="A47" s="646" t="s">
        <v>1208</v>
      </c>
      <c r="B47" s="720">
        <f t="shared" si="6"/>
        <v>152.13</v>
      </c>
      <c r="C47" s="720">
        <v>152.13</v>
      </c>
      <c r="D47" s="719"/>
      <c r="E47" s="720"/>
      <c r="F47" s="720"/>
      <c r="G47" s="720"/>
      <c r="H47" s="720"/>
      <c r="I47" s="720"/>
      <c r="J47" s="720"/>
      <c r="K47" s="720"/>
      <c r="L47" s="720"/>
      <c r="M47" s="720"/>
      <c r="N47" s="720"/>
      <c r="O47" s="720"/>
      <c r="P47" s="720"/>
      <c r="Q47" s="733"/>
      <c r="R47" s="730">
        <v>2100401</v>
      </c>
      <c r="S47" s="730">
        <v>51301</v>
      </c>
      <c r="T47" s="731"/>
    </row>
    <row r="48" spans="1:20" ht="25.5" customHeight="1">
      <c r="A48" s="646" t="s">
        <v>1209</v>
      </c>
      <c r="B48" s="720">
        <f t="shared" si="6"/>
        <v>156.03</v>
      </c>
      <c r="C48" s="720">
        <v>156.03</v>
      </c>
      <c r="D48" s="719"/>
      <c r="E48" s="720"/>
      <c r="F48" s="720"/>
      <c r="G48" s="720"/>
      <c r="H48" s="720"/>
      <c r="I48" s="720"/>
      <c r="J48" s="720"/>
      <c r="K48" s="720"/>
      <c r="L48" s="720"/>
      <c r="M48" s="720"/>
      <c r="N48" s="720"/>
      <c r="O48" s="720"/>
      <c r="P48" s="720"/>
      <c r="Q48" s="733"/>
      <c r="R48" s="730">
        <v>2100401</v>
      </c>
      <c r="S48" s="730">
        <v>51301</v>
      </c>
      <c r="T48" s="731"/>
    </row>
    <row r="49" spans="1:20" ht="25.5" customHeight="1">
      <c r="A49" s="646" t="s">
        <v>1210</v>
      </c>
      <c r="B49" s="720">
        <f t="shared" si="6"/>
        <v>212.46</v>
      </c>
      <c r="C49" s="720">
        <v>212.46</v>
      </c>
      <c r="D49" s="719"/>
      <c r="E49" s="720"/>
      <c r="F49" s="720"/>
      <c r="G49" s="720"/>
      <c r="H49" s="720"/>
      <c r="I49" s="720"/>
      <c r="J49" s="720"/>
      <c r="K49" s="720"/>
      <c r="L49" s="720"/>
      <c r="M49" s="720"/>
      <c r="N49" s="720"/>
      <c r="O49" s="720"/>
      <c r="P49" s="720"/>
      <c r="Q49" s="733"/>
      <c r="R49" s="730">
        <v>2100401</v>
      </c>
      <c r="S49" s="730">
        <v>51301</v>
      </c>
      <c r="T49" s="731"/>
    </row>
    <row r="50" spans="1:20" ht="25.5" customHeight="1">
      <c r="A50" s="422" t="s">
        <v>634</v>
      </c>
      <c r="B50" s="719">
        <f t="shared" si="6"/>
        <v>1785.55</v>
      </c>
      <c r="C50" s="719">
        <f>SUM(C51:C86)</f>
        <v>1785.55</v>
      </c>
      <c r="D50" s="719"/>
      <c r="E50" s="719">
        <f aca="true" t="shared" si="7" ref="E50:Q50">SUM(E61:E86)</f>
        <v>0</v>
      </c>
      <c r="F50" s="719">
        <f t="shared" si="7"/>
        <v>0</v>
      </c>
      <c r="G50" s="719">
        <f t="shared" si="7"/>
        <v>0</v>
      </c>
      <c r="H50" s="719">
        <f t="shared" si="7"/>
        <v>0</v>
      </c>
      <c r="I50" s="719">
        <f t="shared" si="7"/>
        <v>0</v>
      </c>
      <c r="J50" s="719">
        <f t="shared" si="7"/>
        <v>0</v>
      </c>
      <c r="K50" s="719">
        <f t="shared" si="7"/>
        <v>0</v>
      </c>
      <c r="L50" s="719">
        <f t="shared" si="7"/>
        <v>0</v>
      </c>
      <c r="M50" s="719">
        <f t="shared" si="7"/>
        <v>0</v>
      </c>
      <c r="N50" s="719">
        <f t="shared" si="7"/>
        <v>0</v>
      </c>
      <c r="O50" s="719">
        <f t="shared" si="7"/>
        <v>0</v>
      </c>
      <c r="P50" s="719">
        <f t="shared" si="7"/>
        <v>0</v>
      </c>
      <c r="Q50" s="719">
        <f t="shared" si="7"/>
        <v>0</v>
      </c>
      <c r="R50" s="730"/>
      <c r="S50" s="730">
        <v>51301</v>
      </c>
      <c r="T50" s="731"/>
    </row>
    <row r="51" spans="1:20" ht="25.5" customHeight="1">
      <c r="A51" s="656" t="s">
        <v>1211</v>
      </c>
      <c r="B51" s="720">
        <f t="shared" si="6"/>
        <v>79.05</v>
      </c>
      <c r="C51" s="720">
        <v>79.05</v>
      </c>
      <c r="D51" s="719"/>
      <c r="E51" s="719"/>
      <c r="F51" s="719"/>
      <c r="G51" s="719"/>
      <c r="H51" s="719"/>
      <c r="I51" s="719"/>
      <c r="J51" s="719"/>
      <c r="K51" s="719"/>
      <c r="L51" s="719"/>
      <c r="M51" s="719"/>
      <c r="N51" s="719"/>
      <c r="O51" s="719"/>
      <c r="P51" s="719"/>
      <c r="Q51" s="719"/>
      <c r="R51" s="730">
        <v>2100401</v>
      </c>
      <c r="S51" s="730">
        <v>51301</v>
      </c>
      <c r="T51" s="731"/>
    </row>
    <row r="52" spans="1:20" ht="25.5" customHeight="1">
      <c r="A52" s="656" t="s">
        <v>1212</v>
      </c>
      <c r="B52" s="720">
        <f t="shared" si="6"/>
        <v>5.81</v>
      </c>
      <c r="C52" s="720">
        <v>5.81</v>
      </c>
      <c r="D52" s="719"/>
      <c r="E52" s="719"/>
      <c r="F52" s="719"/>
      <c r="G52" s="719"/>
      <c r="H52" s="719"/>
      <c r="I52" s="719"/>
      <c r="J52" s="719"/>
      <c r="K52" s="719"/>
      <c r="L52" s="719"/>
      <c r="M52" s="719"/>
      <c r="N52" s="719"/>
      <c r="O52" s="719"/>
      <c r="P52" s="719"/>
      <c r="Q52" s="719"/>
      <c r="R52" s="730">
        <v>2100401</v>
      </c>
      <c r="S52" s="730">
        <v>51301</v>
      </c>
      <c r="T52" s="731"/>
    </row>
    <row r="53" spans="1:20" ht="25.5" customHeight="1">
      <c r="A53" s="656" t="s">
        <v>1213</v>
      </c>
      <c r="B53" s="720">
        <f t="shared" si="6"/>
        <v>22.91</v>
      </c>
      <c r="C53" s="720">
        <v>22.91</v>
      </c>
      <c r="D53" s="719"/>
      <c r="E53" s="719"/>
      <c r="F53" s="719"/>
      <c r="G53" s="719"/>
      <c r="H53" s="719"/>
      <c r="I53" s="719"/>
      <c r="J53" s="719"/>
      <c r="K53" s="719"/>
      <c r="L53" s="719"/>
      <c r="M53" s="719"/>
      <c r="N53" s="719"/>
      <c r="O53" s="719"/>
      <c r="P53" s="719"/>
      <c r="Q53" s="719"/>
      <c r="R53" s="730">
        <v>2100401</v>
      </c>
      <c r="S53" s="730">
        <v>51301</v>
      </c>
      <c r="T53" s="731"/>
    </row>
    <row r="54" spans="1:20" ht="25.5" customHeight="1">
      <c r="A54" s="656" t="s">
        <v>1214</v>
      </c>
      <c r="B54" s="720">
        <f t="shared" si="6"/>
        <v>14.17</v>
      </c>
      <c r="C54" s="720">
        <v>14.17</v>
      </c>
      <c r="D54" s="719"/>
      <c r="E54" s="719"/>
      <c r="F54" s="719"/>
      <c r="G54" s="719"/>
      <c r="H54" s="719"/>
      <c r="I54" s="719"/>
      <c r="J54" s="719"/>
      <c r="K54" s="719"/>
      <c r="L54" s="719"/>
      <c r="M54" s="719"/>
      <c r="N54" s="719"/>
      <c r="O54" s="719"/>
      <c r="P54" s="719"/>
      <c r="Q54" s="719"/>
      <c r="R54" s="730">
        <v>2100401</v>
      </c>
      <c r="S54" s="730">
        <v>51301</v>
      </c>
      <c r="T54" s="731"/>
    </row>
    <row r="55" spans="1:20" ht="25.5" customHeight="1">
      <c r="A55" s="656" t="s">
        <v>1215</v>
      </c>
      <c r="B55" s="720">
        <f t="shared" si="6"/>
        <v>13.93</v>
      </c>
      <c r="C55" s="720">
        <v>13.93</v>
      </c>
      <c r="D55" s="719"/>
      <c r="E55" s="719"/>
      <c r="F55" s="719"/>
      <c r="G55" s="719"/>
      <c r="H55" s="719"/>
      <c r="I55" s="719"/>
      <c r="J55" s="719"/>
      <c r="K55" s="719"/>
      <c r="L55" s="719"/>
      <c r="M55" s="719"/>
      <c r="N55" s="719"/>
      <c r="O55" s="719"/>
      <c r="P55" s="719"/>
      <c r="Q55" s="719"/>
      <c r="R55" s="730">
        <v>2100401</v>
      </c>
      <c r="S55" s="730">
        <v>51301</v>
      </c>
      <c r="T55" s="731"/>
    </row>
    <row r="56" spans="1:20" ht="25.5" customHeight="1">
      <c r="A56" s="647" t="s">
        <v>1216</v>
      </c>
      <c r="B56" s="720">
        <f t="shared" si="6"/>
        <v>19.41</v>
      </c>
      <c r="C56" s="720">
        <v>19.41</v>
      </c>
      <c r="D56" s="719"/>
      <c r="E56" s="719"/>
      <c r="F56" s="719"/>
      <c r="G56" s="719"/>
      <c r="H56" s="719"/>
      <c r="I56" s="719"/>
      <c r="J56" s="719"/>
      <c r="K56" s="719"/>
      <c r="L56" s="719"/>
      <c r="M56" s="719"/>
      <c r="N56" s="719"/>
      <c r="O56" s="719"/>
      <c r="P56" s="719"/>
      <c r="Q56" s="719"/>
      <c r="R56" s="730">
        <v>2100401</v>
      </c>
      <c r="S56" s="730">
        <v>51301</v>
      </c>
      <c r="T56" s="731"/>
    </row>
    <row r="57" spans="1:20" ht="25.5" customHeight="1">
      <c r="A57" s="656" t="s">
        <v>1217</v>
      </c>
      <c r="B57" s="720">
        <f t="shared" si="6"/>
        <v>29.8</v>
      </c>
      <c r="C57" s="720">
        <v>29.8</v>
      </c>
      <c r="D57" s="719"/>
      <c r="E57" s="719"/>
      <c r="F57" s="719"/>
      <c r="G57" s="719"/>
      <c r="H57" s="719"/>
      <c r="I57" s="719"/>
      <c r="J57" s="719"/>
      <c r="K57" s="719"/>
      <c r="L57" s="719"/>
      <c r="M57" s="719"/>
      <c r="N57" s="719"/>
      <c r="O57" s="719"/>
      <c r="P57" s="719"/>
      <c r="Q57" s="719"/>
      <c r="R57" s="730">
        <v>2100401</v>
      </c>
      <c r="S57" s="730">
        <v>51301</v>
      </c>
      <c r="T57" s="731"/>
    </row>
    <row r="58" spans="1:20" ht="25.5" customHeight="1">
      <c r="A58" s="656" t="s">
        <v>1218</v>
      </c>
      <c r="B58" s="720">
        <f t="shared" si="6"/>
        <v>42.02</v>
      </c>
      <c r="C58" s="720">
        <v>42.02</v>
      </c>
      <c r="D58" s="719"/>
      <c r="E58" s="719"/>
      <c r="F58" s="719"/>
      <c r="G58" s="719"/>
      <c r="H58" s="719"/>
      <c r="I58" s="719"/>
      <c r="J58" s="719"/>
      <c r="K58" s="719"/>
      <c r="L58" s="719"/>
      <c r="M58" s="719"/>
      <c r="N58" s="719"/>
      <c r="O58" s="719"/>
      <c r="P58" s="719"/>
      <c r="Q58" s="719"/>
      <c r="R58" s="730">
        <v>2100401</v>
      </c>
      <c r="S58" s="730">
        <v>51301</v>
      </c>
      <c r="T58" s="731"/>
    </row>
    <row r="59" spans="1:20" ht="25.5" customHeight="1">
      <c r="A59" s="647" t="s">
        <v>1219</v>
      </c>
      <c r="B59" s="720">
        <f t="shared" si="6"/>
        <v>20.11</v>
      </c>
      <c r="C59" s="720">
        <v>20.11</v>
      </c>
      <c r="D59" s="719"/>
      <c r="E59" s="719"/>
      <c r="F59" s="719"/>
      <c r="G59" s="719"/>
      <c r="H59" s="719"/>
      <c r="I59" s="719"/>
      <c r="J59" s="719"/>
      <c r="K59" s="719"/>
      <c r="L59" s="719"/>
      <c r="M59" s="719"/>
      <c r="N59" s="719"/>
      <c r="O59" s="719"/>
      <c r="P59" s="719"/>
      <c r="Q59" s="719"/>
      <c r="R59" s="730">
        <v>2100401</v>
      </c>
      <c r="S59" s="730">
        <v>51301</v>
      </c>
      <c r="T59" s="731"/>
    </row>
    <row r="60" spans="1:20" ht="25.5" customHeight="1">
      <c r="A60" s="656" t="s">
        <v>1220</v>
      </c>
      <c r="B60" s="720">
        <f t="shared" si="6"/>
        <v>46.45</v>
      </c>
      <c r="C60" s="720">
        <v>46.45</v>
      </c>
      <c r="D60" s="719"/>
      <c r="E60" s="719"/>
      <c r="F60" s="719"/>
      <c r="G60" s="719"/>
      <c r="H60" s="719"/>
      <c r="I60" s="719"/>
      <c r="J60" s="719"/>
      <c r="K60" s="719"/>
      <c r="L60" s="719"/>
      <c r="M60" s="719"/>
      <c r="N60" s="719"/>
      <c r="O60" s="719"/>
      <c r="P60" s="719"/>
      <c r="Q60" s="719"/>
      <c r="R60" s="730">
        <v>2100401</v>
      </c>
      <c r="S60" s="730">
        <v>51301</v>
      </c>
      <c r="T60" s="731"/>
    </row>
    <row r="61" spans="1:20" ht="25.5" customHeight="1">
      <c r="A61" s="656" t="s">
        <v>1221</v>
      </c>
      <c r="B61" s="720">
        <f t="shared" si="6"/>
        <v>49.12</v>
      </c>
      <c r="C61" s="720">
        <v>49.12</v>
      </c>
      <c r="D61" s="719"/>
      <c r="E61" s="720"/>
      <c r="F61" s="720"/>
      <c r="G61" s="720"/>
      <c r="H61" s="720"/>
      <c r="I61" s="720"/>
      <c r="J61" s="720"/>
      <c r="K61" s="720"/>
      <c r="L61" s="720"/>
      <c r="M61" s="720"/>
      <c r="N61" s="720"/>
      <c r="O61" s="720"/>
      <c r="P61" s="720"/>
      <c r="Q61" s="733"/>
      <c r="R61" s="730">
        <v>2100401</v>
      </c>
      <c r="S61" s="730">
        <v>51301</v>
      </c>
      <c r="T61" s="731"/>
    </row>
    <row r="62" spans="1:20" ht="25.5" customHeight="1">
      <c r="A62" s="656" t="s">
        <v>1222</v>
      </c>
      <c r="B62" s="720">
        <f t="shared" si="6"/>
        <v>25.62</v>
      </c>
      <c r="C62" s="720">
        <v>25.62</v>
      </c>
      <c r="D62" s="719"/>
      <c r="E62" s="720"/>
      <c r="F62" s="720"/>
      <c r="G62" s="720"/>
      <c r="H62" s="720"/>
      <c r="I62" s="720"/>
      <c r="J62" s="720"/>
      <c r="K62" s="720"/>
      <c r="L62" s="720"/>
      <c r="M62" s="720"/>
      <c r="N62" s="720"/>
      <c r="O62" s="720"/>
      <c r="P62" s="720"/>
      <c r="Q62" s="733"/>
      <c r="R62" s="730">
        <v>2100401</v>
      </c>
      <c r="S62" s="730">
        <v>51301</v>
      </c>
      <c r="T62" s="731"/>
    </row>
    <row r="63" spans="1:20" ht="25.5" customHeight="1">
      <c r="A63" s="656" t="s">
        <v>1223</v>
      </c>
      <c r="B63" s="720">
        <f t="shared" si="6"/>
        <v>21.51</v>
      </c>
      <c r="C63" s="720">
        <v>21.51</v>
      </c>
      <c r="D63" s="719"/>
      <c r="E63" s="720"/>
      <c r="F63" s="720"/>
      <c r="G63" s="720"/>
      <c r="H63" s="720"/>
      <c r="I63" s="720"/>
      <c r="J63" s="720"/>
      <c r="K63" s="720"/>
      <c r="L63" s="720"/>
      <c r="M63" s="720"/>
      <c r="N63" s="720"/>
      <c r="O63" s="720"/>
      <c r="P63" s="720"/>
      <c r="Q63" s="733"/>
      <c r="R63" s="730">
        <v>2100401</v>
      </c>
      <c r="S63" s="730">
        <v>51301</v>
      </c>
      <c r="T63" s="731"/>
    </row>
    <row r="64" spans="1:20" ht="25.5" customHeight="1">
      <c r="A64" s="656" t="s">
        <v>1224</v>
      </c>
      <c r="B64" s="720">
        <f t="shared" si="6"/>
        <v>53.11</v>
      </c>
      <c r="C64" s="720">
        <v>53.11</v>
      </c>
      <c r="D64" s="719"/>
      <c r="E64" s="720"/>
      <c r="F64" s="720"/>
      <c r="G64" s="720"/>
      <c r="H64" s="720"/>
      <c r="I64" s="720"/>
      <c r="J64" s="720"/>
      <c r="K64" s="720"/>
      <c r="L64" s="720"/>
      <c r="M64" s="720"/>
      <c r="N64" s="720"/>
      <c r="O64" s="720"/>
      <c r="P64" s="720"/>
      <c r="Q64" s="733"/>
      <c r="R64" s="730">
        <v>2100401</v>
      </c>
      <c r="S64" s="730">
        <v>51301</v>
      </c>
      <c r="T64" s="731"/>
    </row>
    <row r="65" spans="1:20" ht="25.5" customHeight="1">
      <c r="A65" s="656" t="s">
        <v>1225</v>
      </c>
      <c r="B65" s="720">
        <f t="shared" si="6"/>
        <v>12.69</v>
      </c>
      <c r="C65" s="720">
        <v>12.69</v>
      </c>
      <c r="D65" s="719"/>
      <c r="E65" s="720"/>
      <c r="F65" s="720"/>
      <c r="G65" s="720"/>
      <c r="H65" s="720"/>
      <c r="I65" s="720"/>
      <c r="J65" s="720"/>
      <c r="K65" s="720"/>
      <c r="L65" s="720"/>
      <c r="M65" s="720"/>
      <c r="N65" s="720"/>
      <c r="O65" s="720"/>
      <c r="P65" s="720"/>
      <c r="Q65" s="733"/>
      <c r="R65" s="730">
        <v>2100401</v>
      </c>
      <c r="S65" s="730">
        <v>51301</v>
      </c>
      <c r="T65" s="731"/>
    </row>
    <row r="66" spans="1:20" ht="25.5" customHeight="1">
      <c r="A66" s="656" t="s">
        <v>1226</v>
      </c>
      <c r="B66" s="720">
        <f t="shared" si="6"/>
        <v>73.66</v>
      </c>
      <c r="C66" s="720">
        <v>73.66</v>
      </c>
      <c r="D66" s="719"/>
      <c r="E66" s="720"/>
      <c r="F66" s="720"/>
      <c r="G66" s="720"/>
      <c r="H66" s="720"/>
      <c r="I66" s="720"/>
      <c r="J66" s="720"/>
      <c r="K66" s="720"/>
      <c r="L66" s="720"/>
      <c r="M66" s="720"/>
      <c r="N66" s="720"/>
      <c r="O66" s="720"/>
      <c r="P66" s="720"/>
      <c r="Q66" s="733"/>
      <c r="R66" s="730">
        <v>2100401</v>
      </c>
      <c r="S66" s="730">
        <v>51301</v>
      </c>
      <c r="T66" s="731"/>
    </row>
    <row r="67" spans="1:20" ht="25.5" customHeight="1">
      <c r="A67" s="659" t="s">
        <v>1227</v>
      </c>
      <c r="B67" s="720">
        <f t="shared" si="6"/>
        <v>52.97</v>
      </c>
      <c r="C67" s="720">
        <v>52.97</v>
      </c>
      <c r="D67" s="719"/>
      <c r="E67" s="720"/>
      <c r="F67" s="720"/>
      <c r="G67" s="720"/>
      <c r="H67" s="720"/>
      <c r="I67" s="720"/>
      <c r="J67" s="720"/>
      <c r="K67" s="720"/>
      <c r="L67" s="720"/>
      <c r="M67" s="720"/>
      <c r="N67" s="720"/>
      <c r="O67" s="720"/>
      <c r="P67" s="720"/>
      <c r="Q67" s="733"/>
      <c r="R67" s="730">
        <v>2100401</v>
      </c>
      <c r="S67" s="730">
        <v>51301</v>
      </c>
      <c r="T67" s="731"/>
    </row>
    <row r="68" spans="1:20" ht="25.5" customHeight="1">
      <c r="A68" s="656" t="s">
        <v>1228</v>
      </c>
      <c r="B68" s="720">
        <f t="shared" si="6"/>
        <v>119.3</v>
      </c>
      <c r="C68" s="720">
        <v>119.3</v>
      </c>
      <c r="D68" s="719"/>
      <c r="E68" s="720"/>
      <c r="F68" s="720"/>
      <c r="G68" s="720"/>
      <c r="H68" s="720"/>
      <c r="I68" s="720"/>
      <c r="J68" s="720"/>
      <c r="K68" s="720"/>
      <c r="L68" s="720"/>
      <c r="M68" s="720"/>
      <c r="N68" s="720"/>
      <c r="O68" s="720"/>
      <c r="P68" s="720"/>
      <c r="Q68" s="733"/>
      <c r="R68" s="730">
        <v>2100401</v>
      </c>
      <c r="S68" s="730">
        <v>51301</v>
      </c>
      <c r="T68" s="731"/>
    </row>
    <row r="69" spans="1:20" ht="25.5" customHeight="1">
      <c r="A69" s="656" t="s">
        <v>1229</v>
      </c>
      <c r="B69" s="720">
        <f t="shared" si="6"/>
        <v>46.86</v>
      </c>
      <c r="C69" s="720">
        <v>46.86</v>
      </c>
      <c r="D69" s="719"/>
      <c r="E69" s="720"/>
      <c r="F69" s="720"/>
      <c r="G69" s="720"/>
      <c r="H69" s="720"/>
      <c r="I69" s="720"/>
      <c r="J69" s="720"/>
      <c r="K69" s="720"/>
      <c r="L69" s="720"/>
      <c r="M69" s="720"/>
      <c r="N69" s="720"/>
      <c r="O69" s="720"/>
      <c r="P69" s="720"/>
      <c r="Q69" s="733"/>
      <c r="R69" s="730">
        <v>2100401</v>
      </c>
      <c r="S69" s="730">
        <v>51301</v>
      </c>
      <c r="T69" s="731"/>
    </row>
    <row r="70" spans="1:20" ht="25.5" customHeight="1">
      <c r="A70" s="656" t="s">
        <v>1230</v>
      </c>
      <c r="B70" s="720">
        <f t="shared" si="6"/>
        <v>184.17</v>
      </c>
      <c r="C70" s="720">
        <v>184.17</v>
      </c>
      <c r="D70" s="719"/>
      <c r="E70" s="720"/>
      <c r="F70" s="720"/>
      <c r="G70" s="720"/>
      <c r="H70" s="720"/>
      <c r="I70" s="720"/>
      <c r="J70" s="720"/>
      <c r="K70" s="720"/>
      <c r="L70" s="720"/>
      <c r="M70" s="720"/>
      <c r="N70" s="720"/>
      <c r="O70" s="720"/>
      <c r="P70" s="720"/>
      <c r="Q70" s="733"/>
      <c r="R70" s="730">
        <v>2100401</v>
      </c>
      <c r="S70" s="730">
        <v>51301</v>
      </c>
      <c r="T70" s="731"/>
    </row>
    <row r="71" spans="1:20" ht="25.5" customHeight="1">
      <c r="A71" s="647" t="s">
        <v>1231</v>
      </c>
      <c r="B71" s="720">
        <f t="shared" si="6"/>
        <v>102.88</v>
      </c>
      <c r="C71" s="720">
        <v>102.88</v>
      </c>
      <c r="D71" s="719"/>
      <c r="E71" s="720"/>
      <c r="F71" s="720"/>
      <c r="G71" s="720"/>
      <c r="H71" s="720"/>
      <c r="I71" s="720"/>
      <c r="J71" s="720"/>
      <c r="K71" s="720"/>
      <c r="L71" s="720"/>
      <c r="M71" s="720"/>
      <c r="N71" s="720"/>
      <c r="O71" s="720"/>
      <c r="P71" s="720"/>
      <c r="Q71" s="733"/>
      <c r="R71" s="730">
        <v>2100401</v>
      </c>
      <c r="S71" s="730">
        <v>51301</v>
      </c>
      <c r="T71" s="731"/>
    </row>
    <row r="72" spans="1:20" ht="25.5" customHeight="1">
      <c r="A72" s="656" t="s">
        <v>1232</v>
      </c>
      <c r="B72" s="720">
        <f t="shared" si="6"/>
        <v>111.28</v>
      </c>
      <c r="C72" s="720">
        <v>111.28</v>
      </c>
      <c r="D72" s="719"/>
      <c r="E72" s="720"/>
      <c r="F72" s="720"/>
      <c r="G72" s="720"/>
      <c r="H72" s="720"/>
      <c r="I72" s="720"/>
      <c r="J72" s="720"/>
      <c r="K72" s="720"/>
      <c r="L72" s="720"/>
      <c r="M72" s="720"/>
      <c r="N72" s="720"/>
      <c r="O72" s="720"/>
      <c r="P72" s="720"/>
      <c r="Q72" s="733"/>
      <c r="R72" s="730">
        <v>2100401</v>
      </c>
      <c r="S72" s="730">
        <v>51301</v>
      </c>
      <c r="T72" s="731"/>
    </row>
    <row r="73" spans="1:20" ht="25.5" customHeight="1">
      <c r="A73" s="656" t="s">
        <v>1233</v>
      </c>
      <c r="B73" s="720">
        <f t="shared" si="6"/>
        <v>74.75</v>
      </c>
      <c r="C73" s="720">
        <v>74.75</v>
      </c>
      <c r="D73" s="719"/>
      <c r="E73" s="720"/>
      <c r="F73" s="720"/>
      <c r="G73" s="720"/>
      <c r="H73" s="720"/>
      <c r="I73" s="720"/>
      <c r="J73" s="720"/>
      <c r="K73" s="720"/>
      <c r="L73" s="720"/>
      <c r="M73" s="720"/>
      <c r="N73" s="720"/>
      <c r="O73" s="720"/>
      <c r="P73" s="720"/>
      <c r="Q73" s="733"/>
      <c r="R73" s="730">
        <v>2100401</v>
      </c>
      <c r="S73" s="730">
        <v>51301</v>
      </c>
      <c r="T73" s="731"/>
    </row>
    <row r="74" spans="1:20" ht="25.5" customHeight="1">
      <c r="A74" s="656" t="s">
        <v>1234</v>
      </c>
      <c r="B74" s="720">
        <f t="shared" si="6"/>
        <v>32.58</v>
      </c>
      <c r="C74" s="720">
        <v>32.58</v>
      </c>
      <c r="D74" s="719"/>
      <c r="E74" s="720"/>
      <c r="F74" s="720"/>
      <c r="G74" s="720"/>
      <c r="H74" s="720"/>
      <c r="I74" s="720"/>
      <c r="J74" s="720"/>
      <c r="K74" s="720"/>
      <c r="L74" s="720"/>
      <c r="M74" s="720"/>
      <c r="N74" s="720"/>
      <c r="O74" s="720"/>
      <c r="P74" s="720"/>
      <c r="Q74" s="733"/>
      <c r="R74" s="730">
        <v>2100401</v>
      </c>
      <c r="S74" s="730">
        <v>51301</v>
      </c>
      <c r="T74" s="731"/>
    </row>
    <row r="75" spans="1:20" ht="25.5" customHeight="1">
      <c r="A75" s="656" t="s">
        <v>1235</v>
      </c>
      <c r="B75" s="720">
        <f t="shared" si="6"/>
        <v>37.36</v>
      </c>
      <c r="C75" s="720">
        <v>37.36</v>
      </c>
      <c r="D75" s="719"/>
      <c r="E75" s="720"/>
      <c r="F75" s="720"/>
      <c r="G75" s="720"/>
      <c r="H75" s="720"/>
      <c r="I75" s="720"/>
      <c r="J75" s="720"/>
      <c r="K75" s="720"/>
      <c r="L75" s="720"/>
      <c r="M75" s="720"/>
      <c r="N75" s="720"/>
      <c r="O75" s="720"/>
      <c r="P75" s="720"/>
      <c r="Q75" s="733"/>
      <c r="R75" s="730">
        <v>2100401</v>
      </c>
      <c r="S75" s="730">
        <v>51301</v>
      </c>
      <c r="T75" s="731"/>
    </row>
    <row r="76" spans="1:20" ht="25.5" customHeight="1">
      <c r="A76" s="656" t="s">
        <v>1236</v>
      </c>
      <c r="B76" s="720">
        <f t="shared" si="6"/>
        <v>23.7</v>
      </c>
      <c r="C76" s="720">
        <v>23.7</v>
      </c>
      <c r="D76" s="719"/>
      <c r="E76" s="720"/>
      <c r="F76" s="720"/>
      <c r="G76" s="720"/>
      <c r="H76" s="720"/>
      <c r="I76" s="720"/>
      <c r="J76" s="720"/>
      <c r="K76" s="720"/>
      <c r="L76" s="720"/>
      <c r="M76" s="720"/>
      <c r="N76" s="720"/>
      <c r="O76" s="720"/>
      <c r="P76" s="720"/>
      <c r="Q76" s="733"/>
      <c r="R76" s="730">
        <v>2100401</v>
      </c>
      <c r="S76" s="730">
        <v>51301</v>
      </c>
      <c r="T76" s="731"/>
    </row>
    <row r="77" spans="1:20" ht="25.5" customHeight="1">
      <c r="A77" s="647" t="s">
        <v>1237</v>
      </c>
      <c r="B77" s="720">
        <f t="shared" si="6"/>
        <v>31.31</v>
      </c>
      <c r="C77" s="720">
        <v>31.31</v>
      </c>
      <c r="D77" s="719"/>
      <c r="E77" s="720"/>
      <c r="F77" s="720"/>
      <c r="G77" s="720"/>
      <c r="H77" s="720"/>
      <c r="I77" s="720"/>
      <c r="J77" s="720"/>
      <c r="K77" s="720"/>
      <c r="L77" s="720"/>
      <c r="M77" s="720"/>
      <c r="N77" s="720"/>
      <c r="O77" s="720"/>
      <c r="P77" s="720"/>
      <c r="Q77" s="733"/>
      <c r="R77" s="730">
        <v>2100401</v>
      </c>
      <c r="S77" s="730">
        <v>51301</v>
      </c>
      <c r="T77" s="731"/>
    </row>
    <row r="78" spans="1:20" ht="25.5" customHeight="1">
      <c r="A78" s="656" t="s">
        <v>1238</v>
      </c>
      <c r="B78" s="720">
        <f t="shared" si="6"/>
        <v>71.22</v>
      </c>
      <c r="C78" s="720">
        <v>71.22</v>
      </c>
      <c r="D78" s="719"/>
      <c r="E78" s="720"/>
      <c r="F78" s="720"/>
      <c r="G78" s="720"/>
      <c r="H78" s="720"/>
      <c r="I78" s="720"/>
      <c r="J78" s="720"/>
      <c r="K78" s="720"/>
      <c r="L78" s="720"/>
      <c r="M78" s="720"/>
      <c r="N78" s="720"/>
      <c r="O78" s="720"/>
      <c r="P78" s="720"/>
      <c r="Q78" s="733"/>
      <c r="R78" s="730">
        <v>2100401</v>
      </c>
      <c r="S78" s="730">
        <v>51301</v>
      </c>
      <c r="T78" s="731"/>
    </row>
    <row r="79" spans="1:20" ht="25.5" customHeight="1">
      <c r="A79" s="656" t="s">
        <v>1239</v>
      </c>
      <c r="B79" s="720">
        <f t="shared" si="6"/>
        <v>10.46</v>
      </c>
      <c r="C79" s="720">
        <v>10.46</v>
      </c>
      <c r="D79" s="719"/>
      <c r="E79" s="720"/>
      <c r="F79" s="720"/>
      <c r="G79" s="720"/>
      <c r="H79" s="720"/>
      <c r="I79" s="720"/>
      <c r="J79" s="720"/>
      <c r="K79" s="720"/>
      <c r="L79" s="720"/>
      <c r="M79" s="720"/>
      <c r="N79" s="720"/>
      <c r="O79" s="720"/>
      <c r="P79" s="720"/>
      <c r="Q79" s="733"/>
      <c r="R79" s="730">
        <v>2100401</v>
      </c>
      <c r="S79" s="730">
        <v>51301</v>
      </c>
      <c r="T79" s="731"/>
    </row>
    <row r="80" spans="1:20" ht="25.5" customHeight="1">
      <c r="A80" s="656" t="s">
        <v>1240</v>
      </c>
      <c r="B80" s="720">
        <f t="shared" si="6"/>
        <v>11.66</v>
      </c>
      <c r="C80" s="720">
        <v>11.66</v>
      </c>
      <c r="D80" s="719"/>
      <c r="E80" s="720"/>
      <c r="F80" s="720"/>
      <c r="G80" s="720"/>
      <c r="H80" s="720"/>
      <c r="I80" s="720"/>
      <c r="J80" s="720"/>
      <c r="K80" s="720"/>
      <c r="L80" s="720"/>
      <c r="M80" s="720"/>
      <c r="N80" s="720"/>
      <c r="O80" s="720"/>
      <c r="P80" s="720"/>
      <c r="Q80" s="733"/>
      <c r="R80" s="730">
        <v>2100401</v>
      </c>
      <c r="S80" s="730">
        <v>51301</v>
      </c>
      <c r="T80" s="731"/>
    </row>
    <row r="81" spans="1:20" ht="25.5" customHeight="1">
      <c r="A81" s="656" t="s">
        <v>1241</v>
      </c>
      <c r="B81" s="720">
        <f t="shared" si="6"/>
        <v>31.18</v>
      </c>
      <c r="C81" s="720">
        <v>31.18</v>
      </c>
      <c r="D81" s="719"/>
      <c r="E81" s="720"/>
      <c r="F81" s="720"/>
      <c r="G81" s="720"/>
      <c r="H81" s="720"/>
      <c r="I81" s="720"/>
      <c r="J81" s="720"/>
      <c r="K81" s="720"/>
      <c r="L81" s="720"/>
      <c r="M81" s="720"/>
      <c r="N81" s="720"/>
      <c r="O81" s="720"/>
      <c r="P81" s="720"/>
      <c r="Q81" s="733"/>
      <c r="R81" s="730">
        <v>2100401</v>
      </c>
      <c r="S81" s="730">
        <v>51301</v>
      </c>
      <c r="T81" s="731"/>
    </row>
    <row r="82" spans="1:20" ht="25.5" customHeight="1">
      <c r="A82" s="656" t="s">
        <v>1242</v>
      </c>
      <c r="B82" s="720">
        <f t="shared" si="6"/>
        <v>90.36</v>
      </c>
      <c r="C82" s="720">
        <v>90.36</v>
      </c>
      <c r="D82" s="719"/>
      <c r="E82" s="720"/>
      <c r="F82" s="720"/>
      <c r="G82" s="720"/>
      <c r="H82" s="720"/>
      <c r="I82" s="720"/>
      <c r="J82" s="720"/>
      <c r="K82" s="720"/>
      <c r="L82" s="720"/>
      <c r="M82" s="720"/>
      <c r="N82" s="720"/>
      <c r="O82" s="720"/>
      <c r="P82" s="720"/>
      <c r="Q82" s="733"/>
      <c r="R82" s="730">
        <v>2100401</v>
      </c>
      <c r="S82" s="730">
        <v>51301</v>
      </c>
      <c r="T82" s="731"/>
    </row>
    <row r="83" spans="1:20" ht="25.5" customHeight="1">
      <c r="A83" s="656" t="s">
        <v>1243</v>
      </c>
      <c r="B83" s="720">
        <f t="shared" si="6"/>
        <v>34.39</v>
      </c>
      <c r="C83" s="720">
        <v>34.39</v>
      </c>
      <c r="D83" s="719"/>
      <c r="E83" s="720"/>
      <c r="F83" s="720"/>
      <c r="G83" s="720"/>
      <c r="H83" s="720"/>
      <c r="I83" s="720"/>
      <c r="J83" s="720"/>
      <c r="K83" s="720"/>
      <c r="L83" s="720"/>
      <c r="M83" s="720"/>
      <c r="N83" s="720"/>
      <c r="O83" s="720"/>
      <c r="P83" s="720"/>
      <c r="Q83" s="733"/>
      <c r="R83" s="730">
        <v>2100401</v>
      </c>
      <c r="S83" s="730">
        <v>51301</v>
      </c>
      <c r="T83" s="731"/>
    </row>
    <row r="84" spans="1:20" ht="25.5" customHeight="1">
      <c r="A84" s="647" t="s">
        <v>1244</v>
      </c>
      <c r="B84" s="720">
        <f t="shared" si="6"/>
        <v>55.27</v>
      </c>
      <c r="C84" s="720">
        <v>55.27</v>
      </c>
      <c r="D84" s="719"/>
      <c r="E84" s="720"/>
      <c r="F84" s="720"/>
      <c r="G84" s="720"/>
      <c r="H84" s="720"/>
      <c r="I84" s="720"/>
      <c r="J84" s="720"/>
      <c r="K84" s="720"/>
      <c r="L84" s="720"/>
      <c r="M84" s="720"/>
      <c r="N84" s="720"/>
      <c r="O84" s="720"/>
      <c r="P84" s="720"/>
      <c r="Q84" s="733"/>
      <c r="R84" s="730">
        <v>2100401</v>
      </c>
      <c r="S84" s="730">
        <v>51301</v>
      </c>
      <c r="T84" s="731"/>
    </row>
    <row r="85" spans="1:20" ht="25.5" customHeight="1">
      <c r="A85" s="656" t="s">
        <v>1245</v>
      </c>
      <c r="B85" s="720">
        <f t="shared" si="6"/>
        <v>109.2</v>
      </c>
      <c r="C85" s="720">
        <v>109.2</v>
      </c>
      <c r="D85" s="719"/>
      <c r="E85" s="720"/>
      <c r="F85" s="720"/>
      <c r="G85" s="720"/>
      <c r="H85" s="720"/>
      <c r="I85" s="720"/>
      <c r="J85" s="720"/>
      <c r="K85" s="720"/>
      <c r="L85" s="720"/>
      <c r="M85" s="720"/>
      <c r="N85" s="720"/>
      <c r="O85" s="720"/>
      <c r="P85" s="720"/>
      <c r="Q85" s="733"/>
      <c r="R85" s="730">
        <v>2100401</v>
      </c>
      <c r="S85" s="730">
        <v>51301</v>
      </c>
      <c r="T85" s="731"/>
    </row>
    <row r="86" spans="1:20" ht="25.5" customHeight="1">
      <c r="A86" s="695" t="s">
        <v>1246</v>
      </c>
      <c r="B86" s="720">
        <f t="shared" si="6"/>
        <v>25.28</v>
      </c>
      <c r="C86" s="720">
        <v>25.28</v>
      </c>
      <c r="D86" s="719"/>
      <c r="E86" s="720"/>
      <c r="F86" s="720"/>
      <c r="G86" s="720"/>
      <c r="H86" s="720"/>
      <c r="I86" s="720"/>
      <c r="J86" s="720"/>
      <c r="K86" s="720"/>
      <c r="L86" s="720"/>
      <c r="M86" s="720"/>
      <c r="N86" s="720"/>
      <c r="O86" s="720"/>
      <c r="P86" s="720"/>
      <c r="Q86" s="733"/>
      <c r="R86" s="730">
        <v>2100401</v>
      </c>
      <c r="S86" s="730">
        <v>51301</v>
      </c>
      <c r="T86" s="731"/>
    </row>
    <row r="87" spans="2:3" ht="14.25">
      <c r="B87" s="709"/>
      <c r="C87" s="709"/>
    </row>
  </sheetData>
  <sheetProtection/>
  <mergeCells count="1">
    <mergeCell ref="A2:T2"/>
  </mergeCells>
  <printOptions horizontalCentered="1"/>
  <pageMargins left="0.39305555555555605" right="0.39305555555555605" top="0.786805555555556" bottom="0.786805555555556" header="0.314583333333333" footer="0.511805555555556"/>
  <pageSetup fitToHeight="0" fitToWidth="1" horizontalDpi="600" verticalDpi="600" orientation="portrait" paperSize="9" scale="94"/>
  <rowBreaks count="1" manualBreakCount="1">
    <brk id="88"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IV67"/>
  <sheetViews>
    <sheetView view="pageBreakPreview" zoomScale="85" zoomScaleNormal="85" zoomScaleSheetLayoutView="85" workbookViewId="0" topLeftCell="A49">
      <selection activeCell="I6" sqref="I6"/>
    </sheetView>
  </sheetViews>
  <sheetFormatPr defaultColWidth="23.421875" defaultRowHeight="12.75"/>
  <cols>
    <col min="1" max="1" width="12.421875" style="505" customWidth="1"/>
    <col min="2" max="2" width="13.421875" style="620" customWidth="1"/>
    <col min="3" max="3" width="10.28125" style="621" customWidth="1"/>
    <col min="4" max="4" width="11.28125" style="622" customWidth="1"/>
    <col min="5" max="5" width="11.00390625" style="621" customWidth="1"/>
    <col min="6" max="6" width="9.7109375" style="623" customWidth="1"/>
    <col min="7" max="7" width="11.421875" style="621" customWidth="1"/>
    <col min="8" max="8" width="10.8515625" style="623" customWidth="1"/>
    <col min="9" max="9" width="10.421875" style="624" customWidth="1"/>
    <col min="10" max="10" width="8.140625" style="625" customWidth="1"/>
    <col min="11" max="11" width="11.00390625" style="626" customWidth="1"/>
    <col min="12" max="12" width="9.8515625" style="623" customWidth="1"/>
    <col min="13" max="13" width="11.00390625" style="621" customWidth="1"/>
    <col min="14" max="14" width="9.7109375" style="623" customWidth="1"/>
    <col min="15" max="15" width="11.00390625" style="621" customWidth="1"/>
    <col min="16" max="16" width="8.7109375" style="505" customWidth="1"/>
    <col min="17" max="17" width="9.8515625" style="505" customWidth="1"/>
    <col min="18" max="18" width="10.421875" style="623" customWidth="1"/>
    <col min="19" max="19" width="8.28125" style="621" customWidth="1"/>
    <col min="20" max="20" width="20.421875" style="621" customWidth="1"/>
    <col min="21" max="21" width="9.8515625" style="620" customWidth="1"/>
    <col min="22" max="22" width="12.28125" style="622" customWidth="1"/>
    <col min="23" max="23" width="10.57421875" style="622" customWidth="1"/>
    <col min="24" max="24" width="8.00390625" style="622" customWidth="1"/>
    <col min="25" max="26" width="11.57421875" style="622" customWidth="1"/>
    <col min="27" max="27" width="11.28125" style="622" customWidth="1"/>
    <col min="28" max="28" width="10.140625" style="614" customWidth="1"/>
    <col min="29" max="29" width="11.140625" style="614" customWidth="1"/>
    <col min="30" max="31" width="11.421875" style="614" customWidth="1"/>
    <col min="32" max="33" width="10.421875" style="614" customWidth="1"/>
    <col min="34" max="34" width="11.00390625" style="614" customWidth="1"/>
    <col min="35" max="35" width="10.421875" style="614" customWidth="1"/>
    <col min="36" max="36" width="24.421875" style="614" customWidth="1"/>
    <col min="37" max="37" width="12.28125" style="614" customWidth="1"/>
    <col min="38" max="237" width="23.421875" style="614" customWidth="1"/>
    <col min="238" max="16384" width="23.421875" style="233" customWidth="1"/>
  </cols>
  <sheetData>
    <row r="1" spans="1:243" s="614" customFormat="1" ht="21" customHeight="1">
      <c r="A1" s="627" t="s">
        <v>1247</v>
      </c>
      <c r="B1" s="625"/>
      <c r="C1" s="626"/>
      <c r="D1" s="622"/>
      <c r="E1" s="621"/>
      <c r="F1" s="623"/>
      <c r="G1" s="621"/>
      <c r="H1" s="623"/>
      <c r="I1" s="624"/>
      <c r="L1" s="623"/>
      <c r="M1" s="621"/>
      <c r="N1" s="623"/>
      <c r="O1" s="621"/>
      <c r="P1" s="660"/>
      <c r="Q1" s="660"/>
      <c r="R1" s="623"/>
      <c r="S1" s="621"/>
      <c r="T1" s="621"/>
      <c r="U1" s="620"/>
      <c r="V1" s="622"/>
      <c r="W1" s="622"/>
      <c r="X1" s="622"/>
      <c r="Y1" s="622"/>
      <c r="Z1" s="622"/>
      <c r="AA1" s="622"/>
      <c r="ID1" s="233"/>
      <c r="IE1" s="233"/>
      <c r="IF1" s="233"/>
      <c r="IG1" s="233"/>
      <c r="IH1" s="233"/>
      <c r="II1" s="233"/>
    </row>
    <row r="2" spans="1:243" s="614" customFormat="1" ht="19.5" customHeight="1">
      <c r="A2" s="628" t="s">
        <v>1248</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ID2" s="233"/>
      <c r="IE2" s="233"/>
      <c r="IF2" s="233"/>
      <c r="IG2" s="233"/>
      <c r="IH2" s="233"/>
      <c r="II2" s="233"/>
    </row>
    <row r="3" spans="2:243" s="614" customFormat="1" ht="21">
      <c r="B3" s="629"/>
      <c r="C3" s="630"/>
      <c r="D3" s="631"/>
      <c r="E3" s="630"/>
      <c r="F3" s="632"/>
      <c r="G3" s="630"/>
      <c r="H3" s="632"/>
      <c r="I3" s="661"/>
      <c r="J3" s="662"/>
      <c r="K3" s="663"/>
      <c r="L3" s="632"/>
      <c r="M3" s="630"/>
      <c r="N3" s="632"/>
      <c r="O3" s="630"/>
      <c r="R3" s="632"/>
      <c r="S3" s="630"/>
      <c r="T3" s="630"/>
      <c r="U3" s="670" t="s">
        <v>1249</v>
      </c>
      <c r="V3" s="670"/>
      <c r="W3" s="670"/>
      <c r="X3" s="670"/>
      <c r="Y3" s="670"/>
      <c r="Z3" s="670"/>
      <c r="AA3" s="670"/>
      <c r="AB3" s="670"/>
      <c r="AC3" s="670"/>
      <c r="AD3" s="670"/>
      <c r="AE3" s="670"/>
      <c r="AF3" s="670"/>
      <c r="AG3" s="670"/>
      <c r="AH3" s="670"/>
      <c r="AI3" s="670"/>
      <c r="AJ3" s="670"/>
      <c r="AK3" s="670"/>
      <c r="ID3" s="233"/>
      <c r="IE3" s="233"/>
      <c r="IF3" s="233"/>
      <c r="IG3" s="233"/>
      <c r="IH3" s="233"/>
      <c r="II3" s="233"/>
    </row>
    <row r="4" spans="1:37" s="615" customFormat="1" ht="30" customHeight="1">
      <c r="A4" s="633" t="s">
        <v>1250</v>
      </c>
      <c r="B4" s="634" t="s">
        <v>1157</v>
      </c>
      <c r="C4" s="633"/>
      <c r="D4" s="635" t="s">
        <v>1162</v>
      </c>
      <c r="E4" s="633"/>
      <c r="F4" s="636" t="s">
        <v>1251</v>
      </c>
      <c r="G4" s="633"/>
      <c r="H4" s="636" t="s">
        <v>1252</v>
      </c>
      <c r="I4" s="633"/>
      <c r="J4" s="636" t="s">
        <v>1253</v>
      </c>
      <c r="K4" s="633"/>
      <c r="L4" s="636" t="s">
        <v>1254</v>
      </c>
      <c r="M4" s="636"/>
      <c r="N4" s="636" t="s">
        <v>1255</v>
      </c>
      <c r="O4" s="636"/>
      <c r="P4" s="633" t="s">
        <v>1256</v>
      </c>
      <c r="Q4" s="633"/>
      <c r="R4" s="636" t="s">
        <v>1166</v>
      </c>
      <c r="S4" s="633"/>
      <c r="T4" s="637" t="s">
        <v>1257</v>
      </c>
      <c r="U4" s="634" t="s">
        <v>1146</v>
      </c>
      <c r="V4" s="635" t="s">
        <v>1137</v>
      </c>
      <c r="W4" s="635" t="s">
        <v>1158</v>
      </c>
      <c r="X4" s="635"/>
      <c r="Y4" s="635"/>
      <c r="Z4" s="635"/>
      <c r="AA4" s="635"/>
      <c r="AB4" s="635" t="s">
        <v>1164</v>
      </c>
      <c r="AC4" s="635"/>
      <c r="AD4" s="635"/>
      <c r="AE4" s="635" t="s">
        <v>1258</v>
      </c>
      <c r="AF4" s="635" t="s">
        <v>1259</v>
      </c>
      <c r="AG4" s="635"/>
      <c r="AH4" s="635"/>
      <c r="AI4" s="635"/>
      <c r="AJ4" s="635" t="s">
        <v>1260</v>
      </c>
      <c r="AK4" s="635" t="s">
        <v>9</v>
      </c>
    </row>
    <row r="5" spans="1:37" s="615" customFormat="1" ht="147.75" customHeight="1">
      <c r="A5" s="633"/>
      <c r="B5" s="634" t="s">
        <v>1261</v>
      </c>
      <c r="C5" s="637" t="s">
        <v>1146</v>
      </c>
      <c r="D5" s="635" t="s">
        <v>1262</v>
      </c>
      <c r="E5" s="637" t="s">
        <v>1146</v>
      </c>
      <c r="F5" s="636" t="s">
        <v>1263</v>
      </c>
      <c r="G5" s="637" t="s">
        <v>1146</v>
      </c>
      <c r="H5" s="638" t="s">
        <v>1264</v>
      </c>
      <c r="I5" s="637" t="s">
        <v>1146</v>
      </c>
      <c r="J5" s="636" t="s">
        <v>1265</v>
      </c>
      <c r="K5" s="637" t="s">
        <v>1146</v>
      </c>
      <c r="L5" s="636" t="s">
        <v>1266</v>
      </c>
      <c r="M5" s="637" t="s">
        <v>1146</v>
      </c>
      <c r="N5" s="636" t="s">
        <v>1267</v>
      </c>
      <c r="O5" s="637" t="s">
        <v>1146</v>
      </c>
      <c r="P5" s="633" t="s">
        <v>1268</v>
      </c>
      <c r="Q5" s="633" t="s">
        <v>1146</v>
      </c>
      <c r="R5" s="636" t="s">
        <v>1269</v>
      </c>
      <c r="S5" s="637" t="s">
        <v>1146</v>
      </c>
      <c r="T5" s="637"/>
      <c r="U5" s="634"/>
      <c r="V5" s="635"/>
      <c r="W5" s="635" t="s">
        <v>1270</v>
      </c>
      <c r="X5" s="635" t="s">
        <v>1271</v>
      </c>
      <c r="Y5" s="635" t="s">
        <v>1272</v>
      </c>
      <c r="Z5" s="634" t="s">
        <v>1146</v>
      </c>
      <c r="AA5" s="634" t="s">
        <v>1137</v>
      </c>
      <c r="AB5" s="679" t="s">
        <v>1273</v>
      </c>
      <c r="AC5" s="679" t="s">
        <v>1274</v>
      </c>
      <c r="AD5" s="679" t="s">
        <v>1137</v>
      </c>
      <c r="AE5" s="635" t="s">
        <v>1137</v>
      </c>
      <c r="AF5" s="635" t="s">
        <v>1275</v>
      </c>
      <c r="AG5" s="635" t="s">
        <v>1276</v>
      </c>
      <c r="AH5" s="635" t="s">
        <v>1146</v>
      </c>
      <c r="AI5" s="635" t="s">
        <v>1137</v>
      </c>
      <c r="AJ5" s="635" t="s">
        <v>1137</v>
      </c>
      <c r="AK5" s="635"/>
    </row>
    <row r="6" spans="1:237" s="616" customFormat="1" ht="150" customHeight="1">
      <c r="A6" s="633"/>
      <c r="B6" s="639">
        <v>2</v>
      </c>
      <c r="C6" s="640" t="s">
        <v>1277</v>
      </c>
      <c r="D6" s="641">
        <v>4</v>
      </c>
      <c r="E6" s="640" t="s">
        <v>1278</v>
      </c>
      <c r="F6" s="641">
        <v>6</v>
      </c>
      <c r="G6" s="640" t="s">
        <v>1279</v>
      </c>
      <c r="H6" s="641">
        <v>8</v>
      </c>
      <c r="I6" s="640" t="s">
        <v>1280</v>
      </c>
      <c r="J6" s="641">
        <v>10</v>
      </c>
      <c r="K6" s="640" t="s">
        <v>1281</v>
      </c>
      <c r="L6" s="641">
        <v>12</v>
      </c>
      <c r="M6" s="640" t="s">
        <v>1282</v>
      </c>
      <c r="N6" s="641">
        <v>14</v>
      </c>
      <c r="O6" s="640" t="s">
        <v>1283</v>
      </c>
      <c r="P6" s="639">
        <v>16</v>
      </c>
      <c r="Q6" s="640" t="s">
        <v>1284</v>
      </c>
      <c r="R6" s="641">
        <v>18</v>
      </c>
      <c r="S6" s="640" t="s">
        <v>1285</v>
      </c>
      <c r="T6" s="640" t="s">
        <v>1286</v>
      </c>
      <c r="U6" s="671" t="s">
        <v>1287</v>
      </c>
      <c r="V6" s="672" t="s">
        <v>1288</v>
      </c>
      <c r="W6" s="641">
        <v>23</v>
      </c>
      <c r="X6" s="641">
        <v>24</v>
      </c>
      <c r="Y6" s="641">
        <v>25</v>
      </c>
      <c r="Z6" s="671" t="s">
        <v>1289</v>
      </c>
      <c r="AA6" s="671" t="s">
        <v>1290</v>
      </c>
      <c r="AB6" s="641">
        <v>28</v>
      </c>
      <c r="AC6" s="641">
        <v>29</v>
      </c>
      <c r="AD6" s="641" t="s">
        <v>1291</v>
      </c>
      <c r="AE6" s="641">
        <v>31</v>
      </c>
      <c r="AF6" s="641">
        <v>32</v>
      </c>
      <c r="AG6" s="641">
        <v>33</v>
      </c>
      <c r="AH6" s="641" t="s">
        <v>1292</v>
      </c>
      <c r="AI6" s="641">
        <v>35</v>
      </c>
      <c r="AJ6" s="693" t="s">
        <v>1293</v>
      </c>
      <c r="AK6" s="641" t="s">
        <v>1294</v>
      </c>
      <c r="AL6" s="694"/>
      <c r="AM6" s="694"/>
      <c r="AN6" s="694"/>
      <c r="AO6" s="694"/>
      <c r="AP6" s="694"/>
      <c r="AQ6" s="694"/>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c r="CI6" s="694"/>
      <c r="CJ6" s="694"/>
      <c r="CK6" s="694"/>
      <c r="CL6" s="694"/>
      <c r="CM6" s="694"/>
      <c r="CN6" s="694"/>
      <c r="CO6" s="694"/>
      <c r="CP6" s="694"/>
      <c r="CQ6" s="694"/>
      <c r="CR6" s="694"/>
      <c r="CS6" s="694"/>
      <c r="CT6" s="694"/>
      <c r="CU6" s="694"/>
      <c r="CV6" s="694"/>
      <c r="CW6" s="694"/>
      <c r="CX6" s="694"/>
      <c r="CY6" s="694"/>
      <c r="CZ6" s="694"/>
      <c r="DA6" s="694"/>
      <c r="DB6" s="694"/>
      <c r="DC6" s="694"/>
      <c r="DD6" s="694"/>
      <c r="DE6" s="694"/>
      <c r="DF6" s="694"/>
      <c r="DG6" s="694"/>
      <c r="DH6" s="694"/>
      <c r="DI6" s="694"/>
      <c r="DJ6" s="694"/>
      <c r="DK6" s="694"/>
      <c r="DL6" s="694"/>
      <c r="DM6" s="694"/>
      <c r="DN6" s="694"/>
      <c r="DO6" s="694"/>
      <c r="DP6" s="694"/>
      <c r="DQ6" s="694"/>
      <c r="DR6" s="694"/>
      <c r="DS6" s="694"/>
      <c r="DT6" s="694"/>
      <c r="DU6" s="694"/>
      <c r="DV6" s="694"/>
      <c r="DW6" s="694"/>
      <c r="DX6" s="694"/>
      <c r="DY6" s="694"/>
      <c r="DZ6" s="694"/>
      <c r="EA6" s="694"/>
      <c r="EB6" s="694"/>
      <c r="EC6" s="694"/>
      <c r="ED6" s="694"/>
      <c r="EE6" s="694"/>
      <c r="EF6" s="694"/>
      <c r="EG6" s="694"/>
      <c r="EH6" s="694"/>
      <c r="EI6" s="694"/>
      <c r="EJ6" s="694"/>
      <c r="EK6" s="694"/>
      <c r="EL6" s="694"/>
      <c r="EM6" s="694"/>
      <c r="EN6" s="694"/>
      <c r="EO6" s="694"/>
      <c r="EP6" s="694"/>
      <c r="EQ6" s="694"/>
      <c r="ER6" s="694"/>
      <c r="ES6" s="694"/>
      <c r="ET6" s="694"/>
      <c r="EU6" s="694"/>
      <c r="EV6" s="694"/>
      <c r="EW6" s="694"/>
      <c r="EX6" s="694"/>
      <c r="EY6" s="694"/>
      <c r="EZ6" s="694"/>
      <c r="FA6" s="694"/>
      <c r="FB6" s="694"/>
      <c r="FC6" s="694"/>
      <c r="FD6" s="694"/>
      <c r="FE6" s="694"/>
      <c r="FF6" s="694"/>
      <c r="FG6" s="694"/>
      <c r="FH6" s="694"/>
      <c r="FI6" s="694"/>
      <c r="FJ6" s="694"/>
      <c r="FK6" s="694"/>
      <c r="FL6" s="694"/>
      <c r="FM6" s="694"/>
      <c r="FN6" s="694"/>
      <c r="FO6" s="694"/>
      <c r="FP6" s="694"/>
      <c r="FQ6" s="694"/>
      <c r="FR6" s="694"/>
      <c r="FS6" s="694"/>
      <c r="FT6" s="694"/>
      <c r="FU6" s="694"/>
      <c r="FV6" s="694"/>
      <c r="FW6" s="694"/>
      <c r="FX6" s="694"/>
      <c r="FY6" s="694"/>
      <c r="FZ6" s="694"/>
      <c r="GA6" s="694"/>
      <c r="GB6" s="694"/>
      <c r="GC6" s="694"/>
      <c r="GD6" s="694"/>
      <c r="GE6" s="694"/>
      <c r="GF6" s="694"/>
      <c r="GG6" s="694"/>
      <c r="GH6" s="694"/>
      <c r="GI6" s="694"/>
      <c r="GJ6" s="694"/>
      <c r="GK6" s="694"/>
      <c r="GL6" s="694"/>
      <c r="GM6" s="694"/>
      <c r="GN6" s="694"/>
      <c r="GO6" s="694"/>
      <c r="GP6" s="694"/>
      <c r="GQ6" s="694"/>
      <c r="GR6" s="694"/>
      <c r="GS6" s="694"/>
      <c r="GT6" s="694"/>
      <c r="GU6" s="694"/>
      <c r="GV6" s="694"/>
      <c r="GW6" s="694"/>
      <c r="GX6" s="694"/>
      <c r="GY6" s="694"/>
      <c r="GZ6" s="694"/>
      <c r="HA6" s="694"/>
      <c r="HB6" s="694"/>
      <c r="HC6" s="694"/>
      <c r="HD6" s="694"/>
      <c r="HE6" s="694"/>
      <c r="HF6" s="694"/>
      <c r="HG6" s="694"/>
      <c r="HH6" s="694"/>
      <c r="HI6" s="694"/>
      <c r="HJ6" s="694"/>
      <c r="HK6" s="694"/>
      <c r="HL6" s="694"/>
      <c r="HM6" s="694"/>
      <c r="HN6" s="694"/>
      <c r="HO6" s="694"/>
      <c r="HP6" s="694"/>
      <c r="HQ6" s="694"/>
      <c r="HR6" s="694"/>
      <c r="HS6" s="694"/>
      <c r="HT6" s="694"/>
      <c r="HU6" s="694"/>
      <c r="HV6" s="694"/>
      <c r="HW6" s="694"/>
      <c r="HX6" s="694"/>
      <c r="HY6" s="694"/>
      <c r="HZ6" s="694"/>
      <c r="IA6" s="694"/>
      <c r="IB6" s="694"/>
      <c r="IC6" s="694"/>
    </row>
    <row r="7" spans="1:37" s="617" customFormat="1" ht="30.75" customHeight="1">
      <c r="A7" s="365" t="s">
        <v>9</v>
      </c>
      <c r="B7" s="642">
        <f aca="true" t="shared" si="0" ref="B7:F7">B8+B30</f>
        <v>43577946</v>
      </c>
      <c r="C7" s="643">
        <f t="shared" si="0"/>
        <v>1.0002000000000002</v>
      </c>
      <c r="D7" s="642">
        <f t="shared" si="0"/>
        <v>134010</v>
      </c>
      <c r="E7" s="644">
        <f t="shared" si="0"/>
        <v>0.9999</v>
      </c>
      <c r="F7" s="642">
        <f t="shared" si="0"/>
        <v>72367.54575414784</v>
      </c>
      <c r="G7" s="634">
        <f>SUM(G8,G30)</f>
        <v>1</v>
      </c>
      <c r="H7" s="642">
        <f aca="true" t="shared" si="1" ref="H7:V7">H8+H30</f>
        <v>21319</v>
      </c>
      <c r="I7" s="664">
        <f>SUM(I8,I30)</f>
        <v>0.9998</v>
      </c>
      <c r="J7" s="665">
        <f t="shared" si="1"/>
        <v>55073</v>
      </c>
      <c r="K7" s="643">
        <f t="shared" si="1"/>
        <v>1</v>
      </c>
      <c r="L7" s="642">
        <f t="shared" si="1"/>
        <v>14640</v>
      </c>
      <c r="M7" s="644">
        <f t="shared" si="1"/>
        <v>1.0004000000000002</v>
      </c>
      <c r="N7" s="642">
        <f t="shared" si="1"/>
        <v>118517</v>
      </c>
      <c r="O7" s="644">
        <f t="shared" si="1"/>
        <v>0.9996999999999998</v>
      </c>
      <c r="P7" s="642">
        <f t="shared" si="1"/>
        <v>321</v>
      </c>
      <c r="Q7" s="673">
        <f t="shared" si="1"/>
        <v>0.9988999999999999</v>
      </c>
      <c r="R7" s="642">
        <f t="shared" si="1"/>
        <v>81500</v>
      </c>
      <c r="S7" s="674">
        <f t="shared" si="1"/>
        <v>1</v>
      </c>
      <c r="T7" s="644">
        <f t="shared" si="1"/>
        <v>1000.0000000000001</v>
      </c>
      <c r="U7" s="635">
        <f t="shared" si="1"/>
        <v>1.0002</v>
      </c>
      <c r="V7" s="675">
        <f t="shared" si="1"/>
        <v>3656</v>
      </c>
      <c r="W7" s="676">
        <f aca="true" t="shared" si="2" ref="W7:AK7">SUM(W8,W30)</f>
        <v>48007</v>
      </c>
      <c r="X7" s="676">
        <f t="shared" si="2"/>
        <v>8</v>
      </c>
      <c r="Y7" s="676">
        <f t="shared" si="2"/>
        <v>740903</v>
      </c>
      <c r="Z7" s="676">
        <f t="shared" si="2"/>
        <v>0.9998</v>
      </c>
      <c r="AA7" s="675">
        <f t="shared" si="2"/>
        <v>2820</v>
      </c>
      <c r="AB7" s="676">
        <f t="shared" si="2"/>
        <v>491976</v>
      </c>
      <c r="AC7" s="676">
        <f t="shared" si="2"/>
        <v>1</v>
      </c>
      <c r="AD7" s="635">
        <f t="shared" si="2"/>
        <v>1280</v>
      </c>
      <c r="AE7" s="635">
        <f t="shared" si="2"/>
        <v>318</v>
      </c>
      <c r="AF7" s="635">
        <f t="shared" si="2"/>
        <v>1</v>
      </c>
      <c r="AG7" s="635">
        <f t="shared" si="2"/>
        <v>1</v>
      </c>
      <c r="AH7" s="635">
        <f t="shared" si="2"/>
        <v>1</v>
      </c>
      <c r="AI7" s="635">
        <f t="shared" si="2"/>
        <v>600</v>
      </c>
      <c r="AJ7" s="635">
        <f t="shared" si="2"/>
        <v>50</v>
      </c>
      <c r="AK7" s="635">
        <f t="shared" si="2"/>
        <v>8723.999999999998</v>
      </c>
    </row>
    <row r="8" spans="1:37" s="617" customFormat="1" ht="30.75" customHeight="1">
      <c r="A8" s="645" t="s">
        <v>944</v>
      </c>
      <c r="B8" s="642">
        <f aca="true" t="shared" si="3" ref="B8:T8">SUM(B9:B29)</f>
        <v>33158104</v>
      </c>
      <c r="C8" s="643">
        <f t="shared" si="3"/>
        <v>0.7609000000000001</v>
      </c>
      <c r="D8" s="642">
        <f t="shared" si="3"/>
        <v>129710</v>
      </c>
      <c r="E8" s="644">
        <f t="shared" si="3"/>
        <v>0.9679</v>
      </c>
      <c r="F8" s="642">
        <f t="shared" si="3"/>
        <v>38586.48962245477</v>
      </c>
      <c r="G8" s="644">
        <f t="shared" si="3"/>
        <v>0.5332</v>
      </c>
      <c r="H8" s="642">
        <f t="shared" si="3"/>
        <v>15653</v>
      </c>
      <c r="I8" s="644">
        <f t="shared" si="3"/>
        <v>0.7340000000000001</v>
      </c>
      <c r="J8" s="665">
        <f t="shared" si="3"/>
        <v>42361</v>
      </c>
      <c r="K8" s="643">
        <f t="shared" si="3"/>
        <v>0.7692</v>
      </c>
      <c r="L8" s="642">
        <f t="shared" si="3"/>
        <v>14640</v>
      </c>
      <c r="M8" s="644">
        <f t="shared" si="3"/>
        <v>1.0004000000000002</v>
      </c>
      <c r="N8" s="642">
        <f t="shared" si="3"/>
        <v>92093</v>
      </c>
      <c r="O8" s="644">
        <f t="shared" si="3"/>
        <v>0.7771999999999999</v>
      </c>
      <c r="P8" s="642">
        <f t="shared" si="3"/>
        <v>199</v>
      </c>
      <c r="Q8" s="673">
        <f t="shared" si="3"/>
        <v>0.6197</v>
      </c>
      <c r="R8" s="642">
        <f t="shared" si="3"/>
        <v>67500</v>
      </c>
      <c r="S8" s="644">
        <f t="shared" si="3"/>
        <v>0.8282</v>
      </c>
      <c r="T8" s="644">
        <f t="shared" si="3"/>
        <v>812.8500000000001</v>
      </c>
      <c r="U8" s="634">
        <f>ROUND(SUM(U9:U29),3)</f>
        <v>0.813</v>
      </c>
      <c r="V8" s="675">
        <f aca="true" t="shared" si="4" ref="V8:AK8">SUM(V9:V29)</f>
        <v>2970.89</v>
      </c>
      <c r="W8" s="676">
        <f t="shared" si="4"/>
        <v>38843</v>
      </c>
      <c r="X8" s="676">
        <f t="shared" si="4"/>
        <v>4</v>
      </c>
      <c r="Y8" s="676">
        <f t="shared" si="4"/>
        <v>407999</v>
      </c>
      <c r="Z8" s="676">
        <f t="shared" si="4"/>
        <v>0.7147</v>
      </c>
      <c r="AA8" s="675">
        <f t="shared" si="4"/>
        <v>2015.7499999999998</v>
      </c>
      <c r="AB8" s="676">
        <f t="shared" si="4"/>
        <v>381100</v>
      </c>
      <c r="AC8" s="676">
        <f t="shared" si="4"/>
        <v>1</v>
      </c>
      <c r="AD8" s="633">
        <f t="shared" si="4"/>
        <v>1002.8100000000001</v>
      </c>
      <c r="AE8" s="635">
        <f t="shared" si="4"/>
        <v>318</v>
      </c>
      <c r="AF8" s="635">
        <f t="shared" si="4"/>
        <v>1</v>
      </c>
      <c r="AG8" s="635">
        <f t="shared" si="4"/>
        <v>1</v>
      </c>
      <c r="AH8" s="635">
        <f t="shared" si="4"/>
        <v>1</v>
      </c>
      <c r="AI8" s="635">
        <f t="shared" si="4"/>
        <v>600</v>
      </c>
      <c r="AJ8" s="635">
        <f t="shared" si="4"/>
        <v>31</v>
      </c>
      <c r="AK8" s="633">
        <f t="shared" si="4"/>
        <v>6938.449999999998</v>
      </c>
    </row>
    <row r="9" spans="1:37" s="617" customFormat="1" ht="30.75" customHeight="1">
      <c r="A9" s="646" t="s">
        <v>1190</v>
      </c>
      <c r="B9" s="647">
        <v>6215032</v>
      </c>
      <c r="C9" s="648">
        <f aca="true" t="shared" si="5" ref="C9:C29">ROUND(B9/$B$7,4)</f>
        <v>0.1426</v>
      </c>
      <c r="D9" s="647">
        <v>14420</v>
      </c>
      <c r="E9" s="649">
        <f aca="true" t="shared" si="6" ref="E9:E29">ROUND(D9/$D$7,4)</f>
        <v>0.1076</v>
      </c>
      <c r="F9" s="650">
        <v>1929.71844739819</v>
      </c>
      <c r="G9" s="649">
        <f aca="true" t="shared" si="7" ref="G9:G66">ROUND(F9/$F$7,4)</f>
        <v>0.0267</v>
      </c>
      <c r="H9" s="651">
        <v>653</v>
      </c>
      <c r="I9" s="649">
        <f aca="true" t="shared" si="8" ref="I9:I66">ROUND(H9/$H$7,4)</f>
        <v>0.0306</v>
      </c>
      <c r="J9" s="651">
        <v>9058</v>
      </c>
      <c r="K9" s="648">
        <f aca="true" t="shared" si="9" ref="K9:K66">ROUND(J9/$J$7,4)</f>
        <v>0.1645</v>
      </c>
      <c r="L9" s="647">
        <v>1320</v>
      </c>
      <c r="M9" s="649">
        <f aca="true" t="shared" si="10" ref="M9:M29">ROUND(L9/$L$7,4)</f>
        <v>0.0902</v>
      </c>
      <c r="N9" s="647">
        <v>10626</v>
      </c>
      <c r="O9" s="649">
        <f aca="true" t="shared" si="11" ref="O9:O29">ROUND(N9/$N$7,4)</f>
        <v>0.0897</v>
      </c>
      <c r="P9" s="647">
        <v>12</v>
      </c>
      <c r="Q9" s="648">
        <f aca="true" t="shared" si="12" ref="Q9:Q29">ROUND(P9/$P$7,4)</f>
        <v>0.0374</v>
      </c>
      <c r="R9" s="651">
        <v>0</v>
      </c>
      <c r="S9" s="649">
        <f aca="true" t="shared" si="13" ref="S9:S66">ROUND(R9/$R$7,4)</f>
        <v>0</v>
      </c>
      <c r="T9" s="649">
        <f>ROUNDDOWN((C9*0.05+E9*0.36+G9*0.1+I9*0.05+K9*0.2+M9*0.01+O9*0.11+Q9*0.06+S9*0.06)*1000,4)+0.131</f>
        <v>96.11</v>
      </c>
      <c r="U9" s="649">
        <f aca="true" t="shared" si="14" ref="U9:U66">ROUND(T9/$T$7,4)</f>
        <v>0.0961</v>
      </c>
      <c r="V9" s="677">
        <f aca="true" t="shared" si="15" ref="V9:V29">ROUND(3656*U9,2)</f>
        <v>351.34</v>
      </c>
      <c r="W9" s="647">
        <v>10453</v>
      </c>
      <c r="X9" s="647"/>
      <c r="Y9" s="680"/>
      <c r="Z9" s="681">
        <f aca="true" t="shared" si="16" ref="Z9:Z66">ROUND((W9*0.0383+X9*30+Y9*0.001)/2820,4)</f>
        <v>0.142</v>
      </c>
      <c r="AA9" s="682">
        <f>ROUND(2820*Z9,2)+0.27</f>
        <v>400.71</v>
      </c>
      <c r="AB9" s="683"/>
      <c r="AC9" s="641"/>
      <c r="AD9" s="639">
        <f aca="true" t="shared" si="17" ref="AD9:AD16">AB9*0.0025+AC9*50</f>
        <v>0</v>
      </c>
      <c r="AE9" s="684"/>
      <c r="AF9" s="684"/>
      <c r="AG9" s="684"/>
      <c r="AH9" s="671"/>
      <c r="AI9" s="684"/>
      <c r="AJ9" s="635"/>
      <c r="AK9" s="639">
        <f aca="true" t="shared" si="18" ref="AK9:AK29">SUM(V9,AA9,AD9,AE9,AI9,AJ9)</f>
        <v>752.05</v>
      </c>
    </row>
    <row r="10" spans="1:37" s="617" customFormat="1" ht="30.75" customHeight="1">
      <c r="A10" s="646" t="s">
        <v>1191</v>
      </c>
      <c r="B10" s="647">
        <v>5589225</v>
      </c>
      <c r="C10" s="648">
        <f t="shared" si="5"/>
        <v>0.1283</v>
      </c>
      <c r="D10" s="647">
        <v>9050</v>
      </c>
      <c r="E10" s="649">
        <f t="shared" si="6"/>
        <v>0.0675</v>
      </c>
      <c r="F10" s="650">
        <v>1757.8058908371</v>
      </c>
      <c r="G10" s="649">
        <f t="shared" si="7"/>
        <v>0.0243</v>
      </c>
      <c r="H10" s="651">
        <v>1117</v>
      </c>
      <c r="I10" s="649">
        <f t="shared" si="8"/>
        <v>0.0524</v>
      </c>
      <c r="J10" s="651">
        <v>4896</v>
      </c>
      <c r="K10" s="648">
        <f t="shared" si="9"/>
        <v>0.0889</v>
      </c>
      <c r="L10" s="647">
        <v>1080</v>
      </c>
      <c r="M10" s="649">
        <f t="shared" si="10"/>
        <v>0.0738</v>
      </c>
      <c r="N10" s="647">
        <v>19060</v>
      </c>
      <c r="O10" s="649">
        <f t="shared" si="11"/>
        <v>0.1608</v>
      </c>
      <c r="P10" s="647">
        <v>20</v>
      </c>
      <c r="Q10" s="648">
        <f t="shared" si="12"/>
        <v>0.0623</v>
      </c>
      <c r="R10" s="651">
        <v>0</v>
      </c>
      <c r="S10" s="649">
        <f t="shared" si="13"/>
        <v>0</v>
      </c>
      <c r="T10" s="649">
        <f aca="true" t="shared" si="19" ref="T10:T66">ROUNDDOWN((C10*0.05+E10*0.36+G10*0.1+I10*0.05+K10*0.2+M10*0.01+O10*0.11+Q10*0.06+S10*0.06)*1000,4)</f>
        <v>75.709</v>
      </c>
      <c r="U10" s="649">
        <f t="shared" si="14"/>
        <v>0.0757</v>
      </c>
      <c r="V10" s="677">
        <f>ROUND(3656*U10,2)-0.71</f>
        <v>276.05</v>
      </c>
      <c r="W10" s="678"/>
      <c r="X10" s="647"/>
      <c r="Y10" s="685"/>
      <c r="Z10" s="681">
        <f t="shared" si="16"/>
        <v>0</v>
      </c>
      <c r="AA10" s="682">
        <f aca="true" t="shared" si="20" ref="AA10:AA29">ROUND(2820*Z10,2)</f>
        <v>0</v>
      </c>
      <c r="AB10" s="683"/>
      <c r="AC10" s="641"/>
      <c r="AD10" s="639">
        <f t="shared" si="17"/>
        <v>0</v>
      </c>
      <c r="AE10" s="684"/>
      <c r="AF10" s="684"/>
      <c r="AG10" s="684"/>
      <c r="AH10" s="671"/>
      <c r="AI10" s="684"/>
      <c r="AJ10" s="635"/>
      <c r="AK10" s="639">
        <f t="shared" si="18"/>
        <v>276.05</v>
      </c>
    </row>
    <row r="11" spans="1:37" s="617" customFormat="1" ht="30.75" customHeight="1">
      <c r="A11" s="646" t="s">
        <v>1192</v>
      </c>
      <c r="B11" s="647">
        <v>768270</v>
      </c>
      <c r="C11" s="648">
        <f t="shared" si="5"/>
        <v>0.0176</v>
      </c>
      <c r="D11" s="647">
        <v>8540</v>
      </c>
      <c r="E11" s="649">
        <f t="shared" si="6"/>
        <v>0.0637</v>
      </c>
      <c r="F11" s="650">
        <v>169.763649604072</v>
      </c>
      <c r="G11" s="649">
        <f t="shared" si="7"/>
        <v>0.0023</v>
      </c>
      <c r="H11" s="651">
        <v>1331</v>
      </c>
      <c r="I11" s="649">
        <f t="shared" si="8"/>
        <v>0.0624</v>
      </c>
      <c r="J11" s="651">
        <v>1275</v>
      </c>
      <c r="K11" s="648">
        <f t="shared" si="9"/>
        <v>0.0232</v>
      </c>
      <c r="L11" s="647">
        <v>360</v>
      </c>
      <c r="M11" s="649">
        <f t="shared" si="10"/>
        <v>0.0246</v>
      </c>
      <c r="N11" s="647">
        <v>760</v>
      </c>
      <c r="O11" s="649">
        <f t="shared" si="11"/>
        <v>0.0064</v>
      </c>
      <c r="P11" s="647">
        <v>16</v>
      </c>
      <c r="Q11" s="648">
        <f t="shared" si="12"/>
        <v>0.0498</v>
      </c>
      <c r="R11" s="651">
        <v>0</v>
      </c>
      <c r="S11" s="649">
        <f t="shared" si="13"/>
        <v>0</v>
      </c>
      <c r="T11" s="649">
        <f t="shared" si="19"/>
        <v>35.74</v>
      </c>
      <c r="U11" s="649">
        <f t="shared" si="14"/>
        <v>0.0357</v>
      </c>
      <c r="V11" s="677">
        <f t="shared" si="15"/>
        <v>130.52</v>
      </c>
      <c r="W11" s="647">
        <v>1217</v>
      </c>
      <c r="X11" s="647"/>
      <c r="Y11" s="685"/>
      <c r="Z11" s="681">
        <f t="shared" si="16"/>
        <v>0.0165</v>
      </c>
      <c r="AA11" s="682">
        <f t="shared" si="20"/>
        <v>46.53</v>
      </c>
      <c r="AB11" s="683"/>
      <c r="AC11" s="641"/>
      <c r="AD11" s="639">
        <f t="shared" si="17"/>
        <v>0</v>
      </c>
      <c r="AE11" s="684"/>
      <c r="AF11" s="684"/>
      <c r="AG11" s="684"/>
      <c r="AH11" s="671"/>
      <c r="AI11" s="684"/>
      <c r="AJ11" s="635"/>
      <c r="AK11" s="639">
        <f t="shared" si="18"/>
        <v>177.05</v>
      </c>
    </row>
    <row r="12" spans="1:37" s="617" customFormat="1" ht="30.75" customHeight="1">
      <c r="A12" s="646" t="s">
        <v>1193</v>
      </c>
      <c r="B12" s="647">
        <v>1915671</v>
      </c>
      <c r="C12" s="648">
        <f t="shared" si="5"/>
        <v>0.044</v>
      </c>
      <c r="D12" s="647">
        <v>7510</v>
      </c>
      <c r="E12" s="649">
        <f t="shared" si="6"/>
        <v>0.056</v>
      </c>
      <c r="F12" s="650">
        <v>1762.13781438537</v>
      </c>
      <c r="G12" s="649">
        <f t="shared" si="7"/>
        <v>0.0243</v>
      </c>
      <c r="H12" s="651">
        <v>647</v>
      </c>
      <c r="I12" s="649">
        <f t="shared" si="8"/>
        <v>0.0303</v>
      </c>
      <c r="J12" s="651">
        <v>3219</v>
      </c>
      <c r="K12" s="648">
        <f t="shared" si="9"/>
        <v>0.0584</v>
      </c>
      <c r="L12" s="647">
        <v>840</v>
      </c>
      <c r="M12" s="649">
        <f t="shared" si="10"/>
        <v>0.0574</v>
      </c>
      <c r="N12" s="647">
        <v>3851</v>
      </c>
      <c r="O12" s="649">
        <f t="shared" si="11"/>
        <v>0.0325</v>
      </c>
      <c r="P12" s="647">
        <v>8</v>
      </c>
      <c r="Q12" s="648">
        <f t="shared" si="12"/>
        <v>0.0249</v>
      </c>
      <c r="R12" s="651">
        <v>2000</v>
      </c>
      <c r="S12" s="649">
        <f t="shared" si="13"/>
        <v>0.0245</v>
      </c>
      <c r="T12" s="649">
        <f t="shared" si="19"/>
        <v>45.098</v>
      </c>
      <c r="U12" s="649">
        <f t="shared" si="14"/>
        <v>0.0451</v>
      </c>
      <c r="V12" s="677">
        <f t="shared" si="15"/>
        <v>164.89</v>
      </c>
      <c r="W12" s="647">
        <v>1362</v>
      </c>
      <c r="X12" s="647"/>
      <c r="Y12" s="685">
        <v>53157</v>
      </c>
      <c r="Z12" s="681">
        <f t="shared" si="16"/>
        <v>0.0373</v>
      </c>
      <c r="AA12" s="682">
        <f t="shared" si="20"/>
        <v>105.19</v>
      </c>
      <c r="AB12" s="683">
        <v>42084</v>
      </c>
      <c r="AC12" s="641"/>
      <c r="AD12" s="639">
        <f t="shared" si="17"/>
        <v>105.21000000000001</v>
      </c>
      <c r="AE12" s="684"/>
      <c r="AF12" s="686"/>
      <c r="AG12" s="686">
        <v>1</v>
      </c>
      <c r="AH12" s="671">
        <f>AF12/AF8*5/6+AG12/AG8*1/6</f>
        <v>0.16666666666666666</v>
      </c>
      <c r="AI12" s="682">
        <f>ROUND(600*AH12,2)</f>
        <v>100</v>
      </c>
      <c r="AJ12" s="635"/>
      <c r="AK12" s="639">
        <f t="shared" si="18"/>
        <v>475.28999999999996</v>
      </c>
    </row>
    <row r="13" spans="1:37" s="617" customFormat="1" ht="30.75" customHeight="1">
      <c r="A13" s="646" t="s">
        <v>1194</v>
      </c>
      <c r="B13" s="647">
        <v>2127729</v>
      </c>
      <c r="C13" s="648">
        <f t="shared" si="5"/>
        <v>0.0488</v>
      </c>
      <c r="D13" s="647">
        <v>6820</v>
      </c>
      <c r="E13" s="649">
        <f t="shared" si="6"/>
        <v>0.0509</v>
      </c>
      <c r="F13" s="650">
        <v>391.101066176471</v>
      </c>
      <c r="G13" s="649">
        <f t="shared" si="7"/>
        <v>0.0054</v>
      </c>
      <c r="H13" s="651">
        <v>555</v>
      </c>
      <c r="I13" s="649">
        <f t="shared" si="8"/>
        <v>0.026</v>
      </c>
      <c r="J13" s="651">
        <v>2057</v>
      </c>
      <c r="K13" s="648">
        <f t="shared" si="9"/>
        <v>0.0374</v>
      </c>
      <c r="L13" s="647">
        <v>600</v>
      </c>
      <c r="M13" s="649">
        <f t="shared" si="10"/>
        <v>0.041</v>
      </c>
      <c r="N13" s="647">
        <v>3281</v>
      </c>
      <c r="O13" s="649">
        <f t="shared" si="11"/>
        <v>0.0277</v>
      </c>
      <c r="P13" s="647">
        <v>9</v>
      </c>
      <c r="Q13" s="648">
        <f t="shared" si="12"/>
        <v>0.028</v>
      </c>
      <c r="R13" s="651">
        <v>0</v>
      </c>
      <c r="S13" s="649">
        <f t="shared" si="13"/>
        <v>0</v>
      </c>
      <c r="T13" s="649">
        <f t="shared" si="19"/>
        <v>35.221</v>
      </c>
      <c r="U13" s="649">
        <f t="shared" si="14"/>
        <v>0.0352</v>
      </c>
      <c r="V13" s="677">
        <f t="shared" si="15"/>
        <v>128.69</v>
      </c>
      <c r="W13" s="647">
        <v>3197</v>
      </c>
      <c r="X13" s="647"/>
      <c r="Y13" s="685"/>
      <c r="Z13" s="681">
        <f t="shared" si="16"/>
        <v>0.0434</v>
      </c>
      <c r="AA13" s="682">
        <f t="shared" si="20"/>
        <v>122.39</v>
      </c>
      <c r="AB13" s="683"/>
      <c r="AC13" s="641"/>
      <c r="AD13" s="639">
        <f t="shared" si="17"/>
        <v>0</v>
      </c>
      <c r="AE13" s="684"/>
      <c r="AF13" s="686"/>
      <c r="AG13" s="686"/>
      <c r="AH13" s="671"/>
      <c r="AI13" s="682"/>
      <c r="AJ13" s="635"/>
      <c r="AK13" s="639">
        <f t="shared" si="18"/>
        <v>251.07999999999998</v>
      </c>
    </row>
    <row r="14" spans="1:37" s="617" customFormat="1" ht="30.75" customHeight="1">
      <c r="A14" s="646" t="s">
        <v>1195</v>
      </c>
      <c r="B14" s="647">
        <v>561002</v>
      </c>
      <c r="C14" s="648">
        <f t="shared" si="5"/>
        <v>0.0129</v>
      </c>
      <c r="D14" s="647">
        <v>8090</v>
      </c>
      <c r="E14" s="649">
        <f t="shared" si="6"/>
        <v>0.0604</v>
      </c>
      <c r="F14" s="650">
        <v>1206.38954374057</v>
      </c>
      <c r="G14" s="649">
        <f t="shared" si="7"/>
        <v>0.0167</v>
      </c>
      <c r="H14" s="651">
        <v>753</v>
      </c>
      <c r="I14" s="649">
        <f t="shared" si="8"/>
        <v>0.0353</v>
      </c>
      <c r="J14" s="651">
        <v>986</v>
      </c>
      <c r="K14" s="648">
        <f t="shared" si="9"/>
        <v>0.0179</v>
      </c>
      <c r="L14" s="647">
        <v>1200</v>
      </c>
      <c r="M14" s="649">
        <f t="shared" si="10"/>
        <v>0.082</v>
      </c>
      <c r="N14" s="647">
        <v>2831</v>
      </c>
      <c r="O14" s="649">
        <f t="shared" si="11"/>
        <v>0.0239</v>
      </c>
      <c r="P14" s="647">
        <v>10</v>
      </c>
      <c r="Q14" s="648">
        <f t="shared" si="12"/>
        <v>0.0312</v>
      </c>
      <c r="R14" s="639">
        <v>8000</v>
      </c>
      <c r="S14" s="649">
        <f t="shared" si="13"/>
        <v>0.0982</v>
      </c>
      <c r="T14" s="649">
        <f t="shared" si="19"/>
        <v>40.617</v>
      </c>
      <c r="U14" s="649">
        <f t="shared" si="14"/>
        <v>0.0406</v>
      </c>
      <c r="V14" s="677">
        <f t="shared" si="15"/>
        <v>148.43</v>
      </c>
      <c r="W14" s="647">
        <v>878</v>
      </c>
      <c r="X14" s="647"/>
      <c r="Y14" s="685">
        <v>25978</v>
      </c>
      <c r="Z14" s="681">
        <f t="shared" si="16"/>
        <v>0.0211</v>
      </c>
      <c r="AA14" s="682">
        <f t="shared" si="20"/>
        <v>59.5</v>
      </c>
      <c r="AB14" s="683">
        <v>21172</v>
      </c>
      <c r="AC14" s="641"/>
      <c r="AD14" s="639">
        <f t="shared" si="17"/>
        <v>52.93</v>
      </c>
      <c r="AE14" s="686">
        <v>159</v>
      </c>
      <c r="AF14" s="686">
        <v>1</v>
      </c>
      <c r="AG14" s="686"/>
      <c r="AH14" s="671">
        <f>AF14/AF8*5/6+AG14/AG8*1/6</f>
        <v>0.8333333333333334</v>
      </c>
      <c r="AI14" s="682">
        <f>ROUND(600*AH14,2)</f>
        <v>500</v>
      </c>
      <c r="AJ14" s="635"/>
      <c r="AK14" s="639">
        <f t="shared" si="18"/>
        <v>919.86</v>
      </c>
    </row>
    <row r="15" spans="1:37" s="617" customFormat="1" ht="30.75" customHeight="1">
      <c r="A15" s="646" t="s">
        <v>1196</v>
      </c>
      <c r="B15" s="647">
        <v>510739</v>
      </c>
      <c r="C15" s="648">
        <f t="shared" si="5"/>
        <v>0.0117</v>
      </c>
      <c r="D15" s="647">
        <v>4280</v>
      </c>
      <c r="E15" s="649">
        <f t="shared" si="6"/>
        <v>0.0319</v>
      </c>
      <c r="F15" s="650">
        <v>272.808854638009</v>
      </c>
      <c r="G15" s="649">
        <f t="shared" si="7"/>
        <v>0.0038</v>
      </c>
      <c r="H15" s="651">
        <v>389</v>
      </c>
      <c r="I15" s="649">
        <f t="shared" si="8"/>
        <v>0.0182</v>
      </c>
      <c r="J15" s="651">
        <v>502</v>
      </c>
      <c r="K15" s="648">
        <f t="shared" si="9"/>
        <v>0.0091</v>
      </c>
      <c r="L15" s="647">
        <v>720</v>
      </c>
      <c r="M15" s="649">
        <f t="shared" si="10"/>
        <v>0.0492</v>
      </c>
      <c r="N15" s="647">
        <v>2097</v>
      </c>
      <c r="O15" s="649">
        <f t="shared" si="11"/>
        <v>0.0177</v>
      </c>
      <c r="P15" s="647">
        <v>7</v>
      </c>
      <c r="Q15" s="648">
        <f t="shared" si="12"/>
        <v>0.0218</v>
      </c>
      <c r="R15" s="639">
        <v>5000</v>
      </c>
      <c r="S15" s="649">
        <f t="shared" si="13"/>
        <v>0.0613</v>
      </c>
      <c r="T15" s="649">
        <f t="shared" si="19"/>
        <v>22.604</v>
      </c>
      <c r="U15" s="649">
        <f t="shared" si="14"/>
        <v>0.0226</v>
      </c>
      <c r="V15" s="677">
        <f t="shared" si="15"/>
        <v>82.63</v>
      </c>
      <c r="W15" s="647">
        <v>582</v>
      </c>
      <c r="X15" s="647"/>
      <c r="Y15" s="685">
        <v>16577</v>
      </c>
      <c r="Z15" s="681">
        <f t="shared" si="16"/>
        <v>0.0138</v>
      </c>
      <c r="AA15" s="682">
        <f t="shared" si="20"/>
        <v>38.92</v>
      </c>
      <c r="AB15" s="683">
        <v>15880</v>
      </c>
      <c r="AC15" s="641"/>
      <c r="AD15" s="639">
        <f t="shared" si="17"/>
        <v>39.7</v>
      </c>
      <c r="AE15" s="686"/>
      <c r="AF15" s="686"/>
      <c r="AG15" s="686"/>
      <c r="AH15" s="686"/>
      <c r="AI15" s="684"/>
      <c r="AJ15" s="635"/>
      <c r="AK15" s="639">
        <f t="shared" si="18"/>
        <v>161.25</v>
      </c>
    </row>
    <row r="16" spans="1:37" s="617" customFormat="1" ht="30.75" customHeight="1">
      <c r="A16" s="646" t="s">
        <v>1197</v>
      </c>
      <c r="B16" s="647">
        <v>434216</v>
      </c>
      <c r="C16" s="648">
        <f t="shared" si="5"/>
        <v>0.01</v>
      </c>
      <c r="D16" s="647">
        <v>2860</v>
      </c>
      <c r="E16" s="649">
        <f t="shared" si="6"/>
        <v>0.0213</v>
      </c>
      <c r="F16" s="650">
        <v>835.651929204374</v>
      </c>
      <c r="G16" s="649">
        <f t="shared" si="7"/>
        <v>0.0115</v>
      </c>
      <c r="H16" s="410">
        <v>597</v>
      </c>
      <c r="I16" s="649">
        <f t="shared" si="8"/>
        <v>0.028</v>
      </c>
      <c r="J16" s="651">
        <v>889</v>
      </c>
      <c r="K16" s="648">
        <f t="shared" si="9"/>
        <v>0.0161</v>
      </c>
      <c r="L16" s="647">
        <v>960</v>
      </c>
      <c r="M16" s="649">
        <f t="shared" si="10"/>
        <v>0.0656</v>
      </c>
      <c r="N16" s="647">
        <v>1168</v>
      </c>
      <c r="O16" s="649">
        <f t="shared" si="11"/>
        <v>0.0099</v>
      </c>
      <c r="P16" s="647">
        <v>9</v>
      </c>
      <c r="Q16" s="648">
        <f t="shared" si="12"/>
        <v>0.028</v>
      </c>
      <c r="R16" s="639">
        <v>5000</v>
      </c>
      <c r="S16" s="649">
        <f t="shared" si="13"/>
        <v>0.0613</v>
      </c>
      <c r="T16" s="649">
        <f t="shared" si="19"/>
        <v>21.041</v>
      </c>
      <c r="U16" s="649">
        <f t="shared" si="14"/>
        <v>0.021</v>
      </c>
      <c r="V16" s="677">
        <f t="shared" si="15"/>
        <v>76.78</v>
      </c>
      <c r="W16" s="647">
        <v>166</v>
      </c>
      <c r="X16" s="647"/>
      <c r="Y16" s="685">
        <v>21465</v>
      </c>
      <c r="Z16" s="681">
        <f t="shared" si="16"/>
        <v>0.0099</v>
      </c>
      <c r="AA16" s="682">
        <f t="shared" si="20"/>
        <v>27.92</v>
      </c>
      <c r="AB16" s="683">
        <v>18364</v>
      </c>
      <c r="AC16" s="641"/>
      <c r="AD16" s="639">
        <f t="shared" si="17"/>
        <v>45.910000000000004</v>
      </c>
      <c r="AE16" s="686"/>
      <c r="AF16" s="686"/>
      <c r="AG16" s="686"/>
      <c r="AH16" s="686"/>
      <c r="AI16" s="684"/>
      <c r="AJ16" s="635"/>
      <c r="AK16" s="639">
        <f t="shared" si="18"/>
        <v>150.61</v>
      </c>
    </row>
    <row r="17" spans="1:37" s="617" customFormat="1" ht="30.75" customHeight="1">
      <c r="A17" s="646" t="s">
        <v>1198</v>
      </c>
      <c r="B17" s="647">
        <v>1740666</v>
      </c>
      <c r="C17" s="648">
        <f t="shared" si="5"/>
        <v>0.0399</v>
      </c>
      <c r="D17" s="647">
        <v>5000</v>
      </c>
      <c r="E17" s="649">
        <f t="shared" si="6"/>
        <v>0.0373</v>
      </c>
      <c r="F17" s="650">
        <v>2320.20554015837</v>
      </c>
      <c r="G17" s="649">
        <f t="shared" si="7"/>
        <v>0.0321</v>
      </c>
      <c r="H17" s="652">
        <v>247</v>
      </c>
      <c r="I17" s="649">
        <f t="shared" si="8"/>
        <v>0.0116</v>
      </c>
      <c r="J17" s="651">
        <v>1534</v>
      </c>
      <c r="K17" s="648">
        <f t="shared" si="9"/>
        <v>0.0279</v>
      </c>
      <c r="L17" s="647">
        <v>600</v>
      </c>
      <c r="M17" s="649">
        <f t="shared" si="10"/>
        <v>0.041</v>
      </c>
      <c r="N17" s="647">
        <v>4421</v>
      </c>
      <c r="O17" s="649">
        <f t="shared" si="11"/>
        <v>0.0373</v>
      </c>
      <c r="P17" s="647">
        <v>7</v>
      </c>
      <c r="Q17" s="648">
        <f t="shared" si="12"/>
        <v>0.0218</v>
      </c>
      <c r="R17" s="641">
        <v>1000</v>
      </c>
      <c r="S17" s="649">
        <f t="shared" si="13"/>
        <v>0.0123</v>
      </c>
      <c r="T17" s="649">
        <f t="shared" si="19"/>
        <v>31.352</v>
      </c>
      <c r="U17" s="649">
        <f t="shared" si="14"/>
        <v>0.0314</v>
      </c>
      <c r="V17" s="677">
        <f t="shared" si="15"/>
        <v>114.8</v>
      </c>
      <c r="W17" s="647">
        <v>1134</v>
      </c>
      <c r="X17" s="647"/>
      <c r="Y17" s="685">
        <v>31079</v>
      </c>
      <c r="Z17" s="681">
        <f t="shared" si="16"/>
        <v>0.0264</v>
      </c>
      <c r="AA17" s="682">
        <f t="shared" si="20"/>
        <v>74.45</v>
      </c>
      <c r="AB17" s="683">
        <v>24792</v>
      </c>
      <c r="AC17" s="641">
        <v>1</v>
      </c>
      <c r="AD17" s="639">
        <f>AB17*0.0025+AC17*50+0.06</f>
        <v>112.04</v>
      </c>
      <c r="AE17" s="686"/>
      <c r="AF17" s="686"/>
      <c r="AG17" s="686"/>
      <c r="AH17" s="686"/>
      <c r="AI17" s="684"/>
      <c r="AJ17" s="635"/>
      <c r="AK17" s="639">
        <f t="shared" si="18"/>
        <v>301.29</v>
      </c>
    </row>
    <row r="18" spans="1:37" s="617" customFormat="1" ht="30.75" customHeight="1">
      <c r="A18" s="646" t="s">
        <v>1199</v>
      </c>
      <c r="B18" s="647">
        <v>149282</v>
      </c>
      <c r="C18" s="648">
        <f t="shared" si="5"/>
        <v>0.0034</v>
      </c>
      <c r="D18" s="647">
        <v>4700</v>
      </c>
      <c r="E18" s="649">
        <f t="shared" si="6"/>
        <v>0.0351</v>
      </c>
      <c r="F18" s="650">
        <v>58.0204878393665</v>
      </c>
      <c r="G18" s="649">
        <f t="shared" si="7"/>
        <v>0.0008</v>
      </c>
      <c r="H18" s="652">
        <v>247</v>
      </c>
      <c r="I18" s="649">
        <f t="shared" si="8"/>
        <v>0.0116</v>
      </c>
      <c r="J18" s="651">
        <v>316</v>
      </c>
      <c r="K18" s="648">
        <f t="shared" si="9"/>
        <v>0.0057</v>
      </c>
      <c r="L18" s="647">
        <v>480</v>
      </c>
      <c r="M18" s="649">
        <f t="shared" si="10"/>
        <v>0.0328</v>
      </c>
      <c r="N18" s="647">
        <v>200</v>
      </c>
      <c r="O18" s="649">
        <f t="shared" si="11"/>
        <v>0.0017</v>
      </c>
      <c r="P18" s="647">
        <v>7</v>
      </c>
      <c r="Q18" s="648">
        <f t="shared" si="12"/>
        <v>0.0218</v>
      </c>
      <c r="R18" s="641">
        <v>1000</v>
      </c>
      <c r="S18" s="649">
        <f t="shared" si="13"/>
        <v>0.0123</v>
      </c>
      <c r="T18" s="649">
        <f t="shared" si="19"/>
        <v>17.167</v>
      </c>
      <c r="U18" s="649">
        <f t="shared" si="14"/>
        <v>0.0172</v>
      </c>
      <c r="V18" s="677">
        <f t="shared" si="15"/>
        <v>62.88</v>
      </c>
      <c r="W18" s="647">
        <v>160</v>
      </c>
      <c r="X18" s="647"/>
      <c r="Y18" s="685">
        <v>6425</v>
      </c>
      <c r="Z18" s="681">
        <f t="shared" si="16"/>
        <v>0.0045</v>
      </c>
      <c r="AA18" s="682">
        <f t="shared" si="20"/>
        <v>12.69</v>
      </c>
      <c r="AB18" s="683">
        <v>7268</v>
      </c>
      <c r="AC18" s="641"/>
      <c r="AD18" s="639">
        <f aca="true" t="shared" si="21" ref="AD18:AD29">AB18*0.0025+AC18*50</f>
        <v>18.17</v>
      </c>
      <c r="AE18" s="686"/>
      <c r="AF18" s="686"/>
      <c r="AG18" s="686"/>
      <c r="AH18" s="686"/>
      <c r="AI18" s="684"/>
      <c r="AJ18" s="635"/>
      <c r="AK18" s="639">
        <f t="shared" si="18"/>
        <v>93.74000000000001</v>
      </c>
    </row>
    <row r="19" spans="1:38" s="618" customFormat="1" ht="30.75" customHeight="1">
      <c r="A19" s="646" t="s">
        <v>1200</v>
      </c>
      <c r="B19" s="647">
        <v>3309262</v>
      </c>
      <c r="C19" s="648">
        <f t="shared" si="5"/>
        <v>0.0759</v>
      </c>
      <c r="D19" s="647">
        <v>4330</v>
      </c>
      <c r="E19" s="649">
        <f t="shared" si="6"/>
        <v>0.0323</v>
      </c>
      <c r="F19" s="650">
        <v>1237.77040723982</v>
      </c>
      <c r="G19" s="649">
        <f t="shared" si="7"/>
        <v>0.0171</v>
      </c>
      <c r="H19" s="652">
        <v>1412</v>
      </c>
      <c r="I19" s="649">
        <f t="shared" si="8"/>
        <v>0.0662</v>
      </c>
      <c r="J19" s="651">
        <v>3704</v>
      </c>
      <c r="K19" s="648">
        <f t="shared" si="9"/>
        <v>0.0673</v>
      </c>
      <c r="L19" s="647"/>
      <c r="M19" s="649">
        <f t="shared" si="10"/>
        <v>0</v>
      </c>
      <c r="N19" s="647">
        <v>10646</v>
      </c>
      <c r="O19" s="649">
        <f t="shared" si="11"/>
        <v>0.0898</v>
      </c>
      <c r="P19" s="647">
        <v>11</v>
      </c>
      <c r="Q19" s="648">
        <f t="shared" si="12"/>
        <v>0.0343</v>
      </c>
      <c r="R19" s="641">
        <v>0</v>
      </c>
      <c r="S19" s="649">
        <f t="shared" si="13"/>
        <v>0</v>
      </c>
      <c r="T19" s="649">
        <f t="shared" si="19"/>
        <v>45.839</v>
      </c>
      <c r="U19" s="649">
        <f t="shared" si="14"/>
        <v>0.0458</v>
      </c>
      <c r="V19" s="677">
        <f t="shared" si="15"/>
        <v>167.44</v>
      </c>
      <c r="W19" s="647">
        <v>5054</v>
      </c>
      <c r="X19" s="647"/>
      <c r="Y19" s="685"/>
      <c r="Z19" s="681">
        <f t="shared" si="16"/>
        <v>0.0686</v>
      </c>
      <c r="AA19" s="682">
        <f t="shared" si="20"/>
        <v>193.45</v>
      </c>
      <c r="AB19" s="683"/>
      <c r="AC19" s="641"/>
      <c r="AD19" s="639">
        <f t="shared" si="21"/>
        <v>0</v>
      </c>
      <c r="AE19" s="686"/>
      <c r="AF19" s="686"/>
      <c r="AG19" s="686"/>
      <c r="AH19" s="686"/>
      <c r="AI19" s="690"/>
      <c r="AJ19" s="635"/>
      <c r="AK19" s="639">
        <f t="shared" si="18"/>
        <v>360.89</v>
      </c>
      <c r="AL19" s="617"/>
    </row>
    <row r="20" spans="1:237" s="618" customFormat="1" ht="30.75" customHeight="1">
      <c r="A20" s="646" t="s">
        <v>1201</v>
      </c>
      <c r="B20" s="647">
        <v>1739921</v>
      </c>
      <c r="C20" s="648">
        <f t="shared" si="5"/>
        <v>0.0399</v>
      </c>
      <c r="D20" s="647">
        <v>4540</v>
      </c>
      <c r="E20" s="649">
        <f t="shared" si="6"/>
        <v>0.0339</v>
      </c>
      <c r="F20" s="650">
        <v>472.759530542987</v>
      </c>
      <c r="G20" s="649">
        <f t="shared" si="7"/>
        <v>0.0065</v>
      </c>
      <c r="H20" s="652">
        <v>367</v>
      </c>
      <c r="I20" s="649">
        <f t="shared" si="8"/>
        <v>0.0172</v>
      </c>
      <c r="J20" s="651">
        <v>2110</v>
      </c>
      <c r="K20" s="648">
        <f t="shared" si="9"/>
        <v>0.0383</v>
      </c>
      <c r="L20" s="647"/>
      <c r="M20" s="649">
        <f t="shared" si="10"/>
        <v>0</v>
      </c>
      <c r="N20" s="647">
        <v>7451</v>
      </c>
      <c r="O20" s="649">
        <f t="shared" si="11"/>
        <v>0.0629</v>
      </c>
      <c r="P20" s="647">
        <v>12</v>
      </c>
      <c r="Q20" s="648">
        <f t="shared" si="12"/>
        <v>0.0374</v>
      </c>
      <c r="R20" s="641">
        <v>0</v>
      </c>
      <c r="S20" s="649">
        <f t="shared" si="13"/>
        <v>0</v>
      </c>
      <c r="T20" s="649">
        <f t="shared" si="19"/>
        <v>32.532</v>
      </c>
      <c r="U20" s="649">
        <f t="shared" si="14"/>
        <v>0.0325</v>
      </c>
      <c r="V20" s="677">
        <f t="shared" si="15"/>
        <v>118.82</v>
      </c>
      <c r="W20" s="647">
        <v>2319</v>
      </c>
      <c r="X20" s="647"/>
      <c r="Y20" s="685"/>
      <c r="Z20" s="681">
        <f t="shared" si="16"/>
        <v>0.0315</v>
      </c>
      <c r="AA20" s="682">
        <f t="shared" si="20"/>
        <v>88.83</v>
      </c>
      <c r="AB20" s="683"/>
      <c r="AC20" s="641"/>
      <c r="AD20" s="639">
        <f t="shared" si="21"/>
        <v>0</v>
      </c>
      <c r="AE20" s="686"/>
      <c r="AF20" s="686"/>
      <c r="AG20" s="686"/>
      <c r="AH20" s="686"/>
      <c r="AI20" s="692"/>
      <c r="AJ20" s="686">
        <v>3</v>
      </c>
      <c r="AK20" s="639">
        <f t="shared" si="18"/>
        <v>210.64999999999998</v>
      </c>
      <c r="AL20" s="617"/>
      <c r="AM20" s="614"/>
      <c r="AN20" s="614"/>
      <c r="AO20" s="614"/>
      <c r="AP20" s="614"/>
      <c r="AQ20" s="614"/>
      <c r="AR20" s="614"/>
      <c r="AS20" s="614"/>
      <c r="AT20" s="614"/>
      <c r="AU20" s="614"/>
      <c r="AV20" s="614"/>
      <c r="AW20" s="614"/>
      <c r="AX20" s="614"/>
      <c r="AY20" s="614"/>
      <c r="AZ20" s="614"/>
      <c r="BA20" s="614"/>
      <c r="BB20" s="614"/>
      <c r="BC20" s="614"/>
      <c r="BD20" s="614"/>
      <c r="BE20" s="614"/>
      <c r="BF20" s="614"/>
      <c r="BG20" s="614"/>
      <c r="BH20" s="614"/>
      <c r="BI20" s="614"/>
      <c r="BJ20" s="614"/>
      <c r="BK20" s="614"/>
      <c r="BL20" s="614"/>
      <c r="BM20" s="614"/>
      <c r="BN20" s="614"/>
      <c r="BO20" s="614"/>
      <c r="BP20" s="614"/>
      <c r="BQ20" s="614"/>
      <c r="BR20" s="614"/>
      <c r="BS20" s="614"/>
      <c r="BT20" s="614"/>
      <c r="BU20" s="614"/>
      <c r="BV20" s="614"/>
      <c r="BW20" s="614"/>
      <c r="BX20" s="614"/>
      <c r="BY20" s="614"/>
      <c r="BZ20" s="614"/>
      <c r="CA20" s="614"/>
      <c r="CB20" s="614"/>
      <c r="CC20" s="614"/>
      <c r="CD20" s="614"/>
      <c r="CE20" s="614"/>
      <c r="CF20" s="614"/>
      <c r="CG20" s="614"/>
      <c r="CH20" s="614"/>
      <c r="CI20" s="614"/>
      <c r="CJ20" s="614"/>
      <c r="CK20" s="614"/>
      <c r="CL20" s="614"/>
      <c r="CM20" s="614"/>
      <c r="CN20" s="614"/>
      <c r="CO20" s="614"/>
      <c r="CP20" s="614"/>
      <c r="CQ20" s="614"/>
      <c r="CR20" s="614"/>
      <c r="CS20" s="614"/>
      <c r="CT20" s="614"/>
      <c r="CU20" s="614"/>
      <c r="CV20" s="614"/>
      <c r="CW20" s="614"/>
      <c r="CX20" s="614"/>
      <c r="CY20" s="614"/>
      <c r="CZ20" s="614"/>
      <c r="DA20" s="614"/>
      <c r="DB20" s="614"/>
      <c r="DC20" s="614"/>
      <c r="DD20" s="614"/>
      <c r="DE20" s="614"/>
      <c r="DF20" s="614"/>
      <c r="DG20" s="614"/>
      <c r="DH20" s="614"/>
      <c r="DI20" s="614"/>
      <c r="DJ20" s="614"/>
      <c r="DK20" s="614"/>
      <c r="DL20" s="614"/>
      <c r="DM20" s="614"/>
      <c r="DN20" s="614"/>
      <c r="DO20" s="614"/>
      <c r="DP20" s="614"/>
      <c r="DQ20" s="614"/>
      <c r="DR20" s="614"/>
      <c r="DS20" s="614"/>
      <c r="DT20" s="614"/>
      <c r="DU20" s="614"/>
      <c r="DV20" s="614"/>
      <c r="DW20" s="614"/>
      <c r="DX20" s="614"/>
      <c r="DY20" s="614"/>
      <c r="DZ20" s="614"/>
      <c r="EA20" s="614"/>
      <c r="EB20" s="614"/>
      <c r="EC20" s="614"/>
      <c r="ED20" s="614"/>
      <c r="EE20" s="614"/>
      <c r="EF20" s="614"/>
      <c r="EG20" s="614"/>
      <c r="EH20" s="614"/>
      <c r="EI20" s="614"/>
      <c r="EJ20" s="614"/>
      <c r="EK20" s="614"/>
      <c r="EL20" s="614"/>
      <c r="EM20" s="614"/>
      <c r="EN20" s="614"/>
      <c r="EO20" s="614"/>
      <c r="EP20" s="614"/>
      <c r="EQ20" s="614"/>
      <c r="ER20" s="614"/>
      <c r="ES20" s="614"/>
      <c r="ET20" s="614"/>
      <c r="EU20" s="614"/>
      <c r="EV20" s="614"/>
      <c r="EW20" s="614"/>
      <c r="EX20" s="614"/>
      <c r="EY20" s="614"/>
      <c r="EZ20" s="614"/>
      <c r="FA20" s="614"/>
      <c r="FB20" s="614"/>
      <c r="FC20" s="614"/>
      <c r="FD20" s="614"/>
      <c r="FE20" s="614"/>
      <c r="FF20" s="614"/>
      <c r="FG20" s="614"/>
      <c r="FH20" s="614"/>
      <c r="FI20" s="614"/>
      <c r="FJ20" s="614"/>
      <c r="FK20" s="614"/>
      <c r="FL20" s="614"/>
      <c r="FM20" s="614"/>
      <c r="FN20" s="614"/>
      <c r="FO20" s="614"/>
      <c r="FP20" s="614"/>
      <c r="FQ20" s="614"/>
      <c r="FR20" s="614"/>
      <c r="FS20" s="614"/>
      <c r="FT20" s="614"/>
      <c r="FU20" s="614"/>
      <c r="FV20" s="614"/>
      <c r="FW20" s="614"/>
      <c r="FX20" s="614"/>
      <c r="FY20" s="614"/>
      <c r="FZ20" s="614"/>
      <c r="GA20" s="614"/>
      <c r="GB20" s="614"/>
      <c r="GC20" s="614"/>
      <c r="GD20" s="614"/>
      <c r="GE20" s="614"/>
      <c r="GF20" s="614"/>
      <c r="GG20" s="614"/>
      <c r="GH20" s="614"/>
      <c r="GI20" s="614"/>
      <c r="GJ20" s="614"/>
      <c r="GK20" s="614"/>
      <c r="GL20" s="614"/>
      <c r="GM20" s="614"/>
      <c r="GN20" s="614"/>
      <c r="GO20" s="614"/>
      <c r="GP20" s="614"/>
      <c r="GQ20" s="614"/>
      <c r="GR20" s="614"/>
      <c r="GS20" s="614"/>
      <c r="GT20" s="614"/>
      <c r="GU20" s="614"/>
      <c r="GV20" s="614"/>
      <c r="GW20" s="614"/>
      <c r="GX20" s="614"/>
      <c r="GY20" s="614"/>
      <c r="GZ20" s="614"/>
      <c r="HA20" s="614"/>
      <c r="HB20" s="614"/>
      <c r="HC20" s="614"/>
      <c r="HD20" s="614"/>
      <c r="HE20" s="614"/>
      <c r="HF20" s="614"/>
      <c r="HG20" s="614"/>
      <c r="HH20" s="614"/>
      <c r="HI20" s="614"/>
      <c r="HJ20" s="614"/>
      <c r="HK20" s="614"/>
      <c r="HL20" s="614"/>
      <c r="HM20" s="614"/>
      <c r="HN20" s="614"/>
      <c r="HO20" s="614"/>
      <c r="HP20" s="614"/>
      <c r="HQ20" s="614"/>
      <c r="HR20" s="614"/>
      <c r="HS20" s="614"/>
      <c r="HT20" s="614"/>
      <c r="HU20" s="614"/>
      <c r="HV20" s="614"/>
      <c r="HW20" s="614"/>
      <c r="HX20" s="614"/>
      <c r="HY20" s="614"/>
      <c r="HZ20" s="614"/>
      <c r="IA20" s="614"/>
      <c r="IB20" s="614"/>
      <c r="IC20" s="614"/>
    </row>
    <row r="21" spans="1:38" s="619" customFormat="1" ht="30.75" customHeight="1">
      <c r="A21" s="646" t="s">
        <v>1202</v>
      </c>
      <c r="B21" s="647">
        <v>1458258</v>
      </c>
      <c r="C21" s="648">
        <f t="shared" si="5"/>
        <v>0.0335</v>
      </c>
      <c r="D21" s="647">
        <v>4880</v>
      </c>
      <c r="E21" s="649">
        <f t="shared" si="6"/>
        <v>0.0364</v>
      </c>
      <c r="F21" s="650">
        <v>676.905691459276</v>
      </c>
      <c r="G21" s="649">
        <f t="shared" si="7"/>
        <v>0.0094</v>
      </c>
      <c r="H21" s="652">
        <v>968</v>
      </c>
      <c r="I21" s="649">
        <f t="shared" si="8"/>
        <v>0.0454</v>
      </c>
      <c r="J21" s="651">
        <v>3042</v>
      </c>
      <c r="K21" s="648">
        <f t="shared" si="9"/>
        <v>0.0552</v>
      </c>
      <c r="L21" s="647">
        <v>840</v>
      </c>
      <c r="M21" s="649">
        <f t="shared" si="10"/>
        <v>0.0574</v>
      </c>
      <c r="N21" s="647">
        <v>5527</v>
      </c>
      <c r="O21" s="649">
        <f t="shared" si="11"/>
        <v>0.0466</v>
      </c>
      <c r="P21" s="647">
        <v>7</v>
      </c>
      <c r="Q21" s="648">
        <f t="shared" si="12"/>
        <v>0.0218</v>
      </c>
      <c r="R21" s="641">
        <v>10000</v>
      </c>
      <c r="S21" s="649">
        <f t="shared" si="13"/>
        <v>0.1227</v>
      </c>
      <c r="T21" s="649">
        <f t="shared" si="19"/>
        <v>43.399</v>
      </c>
      <c r="U21" s="649">
        <f t="shared" si="14"/>
        <v>0.0434</v>
      </c>
      <c r="V21" s="677">
        <f t="shared" si="15"/>
        <v>158.67</v>
      </c>
      <c r="W21" s="647">
        <v>3087</v>
      </c>
      <c r="X21" s="647">
        <v>2</v>
      </c>
      <c r="Y21" s="685">
        <v>30875</v>
      </c>
      <c r="Z21" s="681">
        <f t="shared" si="16"/>
        <v>0.0742</v>
      </c>
      <c r="AA21" s="682">
        <f t="shared" si="20"/>
        <v>209.24</v>
      </c>
      <c r="AB21" s="683">
        <v>19012</v>
      </c>
      <c r="AC21" s="641"/>
      <c r="AD21" s="639">
        <f t="shared" si="21"/>
        <v>47.53</v>
      </c>
      <c r="AE21" s="686"/>
      <c r="AF21" s="686"/>
      <c r="AG21" s="686"/>
      <c r="AH21" s="686"/>
      <c r="AI21" s="691"/>
      <c r="AJ21" s="686">
        <v>3</v>
      </c>
      <c r="AK21" s="639">
        <f t="shared" si="18"/>
        <v>418.43999999999994</v>
      </c>
      <c r="AL21" s="617"/>
    </row>
    <row r="22" spans="1:256" s="619" customFormat="1" ht="36" customHeight="1">
      <c r="A22" s="646" t="s">
        <v>1203</v>
      </c>
      <c r="B22" s="647">
        <v>545948</v>
      </c>
      <c r="C22" s="648">
        <f t="shared" si="5"/>
        <v>0.0125</v>
      </c>
      <c r="D22" s="647">
        <v>7930</v>
      </c>
      <c r="E22" s="649">
        <f t="shared" si="6"/>
        <v>0.0592</v>
      </c>
      <c r="F22" s="650">
        <v>1559.59480627828</v>
      </c>
      <c r="G22" s="649">
        <f t="shared" si="7"/>
        <v>0.0216</v>
      </c>
      <c r="H22" s="652">
        <v>1288</v>
      </c>
      <c r="I22" s="649">
        <f t="shared" si="8"/>
        <v>0.0604</v>
      </c>
      <c r="J22" s="651">
        <v>1133</v>
      </c>
      <c r="K22" s="648">
        <f t="shared" si="9"/>
        <v>0.0206</v>
      </c>
      <c r="L22" s="647">
        <v>480</v>
      </c>
      <c r="M22" s="649">
        <f t="shared" si="10"/>
        <v>0.0328</v>
      </c>
      <c r="N22" s="647">
        <v>2175</v>
      </c>
      <c r="O22" s="649">
        <f t="shared" si="11"/>
        <v>0.0184</v>
      </c>
      <c r="P22" s="647">
        <v>8</v>
      </c>
      <c r="Q22" s="648">
        <f t="shared" si="12"/>
        <v>0.0249</v>
      </c>
      <c r="R22" s="641">
        <v>4000</v>
      </c>
      <c r="S22" s="649">
        <f t="shared" si="13"/>
        <v>0.0491</v>
      </c>
      <c r="T22" s="649">
        <f t="shared" si="19"/>
        <v>38.029</v>
      </c>
      <c r="U22" s="649">
        <f t="shared" si="14"/>
        <v>0.038</v>
      </c>
      <c r="V22" s="677">
        <f t="shared" si="15"/>
        <v>138.93</v>
      </c>
      <c r="W22" s="647">
        <v>3343</v>
      </c>
      <c r="X22" s="647">
        <v>2</v>
      </c>
      <c r="Y22" s="685">
        <v>21628</v>
      </c>
      <c r="Z22" s="681">
        <f t="shared" si="16"/>
        <v>0.0743</v>
      </c>
      <c r="AA22" s="682">
        <f t="shared" si="20"/>
        <v>209.53</v>
      </c>
      <c r="AB22" s="683">
        <v>23644</v>
      </c>
      <c r="AC22" s="641"/>
      <c r="AD22" s="639">
        <f t="shared" si="21"/>
        <v>59.11</v>
      </c>
      <c r="AE22" s="686"/>
      <c r="AF22" s="686"/>
      <c r="AG22" s="686"/>
      <c r="AH22" s="686"/>
      <c r="AI22" s="692"/>
      <c r="AJ22" s="686"/>
      <c r="AK22" s="639">
        <f t="shared" si="18"/>
        <v>407.57000000000005</v>
      </c>
      <c r="AL22" s="617"/>
      <c r="AM22" s="614"/>
      <c r="AN22" s="614"/>
      <c r="AO22" s="614"/>
      <c r="AP22" s="614"/>
      <c r="AQ22" s="614"/>
      <c r="AR22" s="614"/>
      <c r="AS22" s="614"/>
      <c r="AT22" s="614"/>
      <c r="AU22" s="614"/>
      <c r="AV22" s="614"/>
      <c r="AW22" s="614"/>
      <c r="AX22" s="614"/>
      <c r="AY22" s="614"/>
      <c r="AZ22" s="614"/>
      <c r="BA22" s="614"/>
      <c r="BB22" s="614"/>
      <c r="BC22" s="614"/>
      <c r="BD22" s="614"/>
      <c r="BE22" s="614"/>
      <c r="BF22" s="614"/>
      <c r="BG22" s="614"/>
      <c r="BH22" s="614"/>
      <c r="BI22" s="614"/>
      <c r="BJ22" s="614"/>
      <c r="BK22" s="614"/>
      <c r="BL22" s="614"/>
      <c r="BM22" s="614"/>
      <c r="BN22" s="614"/>
      <c r="BO22" s="614"/>
      <c r="BP22" s="614"/>
      <c r="BQ22" s="614"/>
      <c r="BR22" s="614"/>
      <c r="BS22" s="614"/>
      <c r="BT22" s="614"/>
      <c r="BU22" s="614"/>
      <c r="BV22" s="614"/>
      <c r="BW22" s="614"/>
      <c r="BX22" s="614"/>
      <c r="BY22" s="614"/>
      <c r="BZ22" s="614"/>
      <c r="CA22" s="614"/>
      <c r="CB22" s="614"/>
      <c r="CC22" s="614"/>
      <c r="CD22" s="614"/>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4"/>
      <c r="ED22" s="614"/>
      <c r="EE22" s="614"/>
      <c r="EF22" s="614"/>
      <c r="EG22" s="614"/>
      <c r="EH22" s="614"/>
      <c r="EI22" s="614"/>
      <c r="EJ22" s="614"/>
      <c r="EK22" s="614"/>
      <c r="EL22" s="614"/>
      <c r="EM22" s="614"/>
      <c r="EN22" s="614"/>
      <c r="EO22" s="614"/>
      <c r="EP22" s="614"/>
      <c r="EQ22" s="614"/>
      <c r="ER22" s="614"/>
      <c r="ES22" s="614"/>
      <c r="ET22" s="614"/>
      <c r="EU22" s="614"/>
      <c r="EV22" s="614"/>
      <c r="EW22" s="614"/>
      <c r="EX22" s="614"/>
      <c r="EY22" s="614"/>
      <c r="EZ22" s="614"/>
      <c r="FA22" s="614"/>
      <c r="FB22" s="614"/>
      <c r="FC22" s="614"/>
      <c r="FD22" s="614"/>
      <c r="FE22" s="614"/>
      <c r="FF22" s="614"/>
      <c r="FG22" s="614"/>
      <c r="FH22" s="614"/>
      <c r="FI22" s="614"/>
      <c r="FJ22" s="614"/>
      <c r="FK22" s="614"/>
      <c r="FL22" s="614"/>
      <c r="FM22" s="614"/>
      <c r="FN22" s="614"/>
      <c r="FO22" s="614"/>
      <c r="FP22" s="614"/>
      <c r="FQ22" s="614"/>
      <c r="FR22" s="614"/>
      <c r="FS22" s="614"/>
      <c r="FT22" s="614"/>
      <c r="FU22" s="614"/>
      <c r="FV22" s="614"/>
      <c r="FW22" s="614"/>
      <c r="FX22" s="614"/>
      <c r="FY22" s="614"/>
      <c r="FZ22" s="614"/>
      <c r="GA22" s="614"/>
      <c r="GB22" s="614"/>
      <c r="GC22" s="614"/>
      <c r="GD22" s="614"/>
      <c r="GE22" s="614"/>
      <c r="GF22" s="614"/>
      <c r="GG22" s="614"/>
      <c r="GH22" s="614"/>
      <c r="GI22" s="614"/>
      <c r="GJ22" s="614"/>
      <c r="GK22" s="614"/>
      <c r="GL22" s="614"/>
      <c r="GM22" s="614"/>
      <c r="GN22" s="614"/>
      <c r="GO22" s="614"/>
      <c r="GP22" s="614"/>
      <c r="GQ22" s="614"/>
      <c r="GR22" s="614"/>
      <c r="GS22" s="614"/>
      <c r="GT22" s="614"/>
      <c r="GU22" s="614"/>
      <c r="GV22" s="614"/>
      <c r="GW22" s="614"/>
      <c r="GX22" s="614"/>
      <c r="GY22" s="614"/>
      <c r="GZ22" s="614"/>
      <c r="HA22" s="614"/>
      <c r="HB22" s="614"/>
      <c r="HC22" s="614"/>
      <c r="HD22" s="614"/>
      <c r="HE22" s="614"/>
      <c r="HF22" s="614"/>
      <c r="HG22" s="614"/>
      <c r="HH22" s="614"/>
      <c r="HI22" s="614"/>
      <c r="HJ22" s="614"/>
      <c r="HK22" s="614"/>
      <c r="HL22" s="614"/>
      <c r="HM22" s="614"/>
      <c r="HN22" s="614"/>
      <c r="HO22" s="614"/>
      <c r="HP22" s="614"/>
      <c r="HQ22" s="614"/>
      <c r="HR22" s="614"/>
      <c r="HS22" s="614"/>
      <c r="HT22" s="614"/>
      <c r="HU22" s="614"/>
      <c r="HV22" s="614"/>
      <c r="HW22" s="614"/>
      <c r="HX22" s="614"/>
      <c r="HY22" s="614"/>
      <c r="HZ22" s="614"/>
      <c r="IA22" s="614"/>
      <c r="IB22" s="614"/>
      <c r="IC22" s="614"/>
      <c r="ID22" s="233"/>
      <c r="IE22" s="233"/>
      <c r="IF22" s="233"/>
      <c r="IG22" s="233"/>
      <c r="IH22" s="233"/>
      <c r="II22" s="233"/>
      <c r="IJ22" s="233"/>
      <c r="IK22" s="233"/>
      <c r="IL22" s="233"/>
      <c r="IM22" s="233"/>
      <c r="IN22" s="233"/>
      <c r="IO22" s="233"/>
      <c r="IP22" s="233"/>
      <c r="IQ22" s="233"/>
      <c r="IR22" s="233"/>
      <c r="IS22" s="233"/>
      <c r="IT22" s="233"/>
      <c r="IU22" s="233"/>
      <c r="IV22" s="233"/>
    </row>
    <row r="23" spans="1:38" s="618" customFormat="1" ht="30.75" customHeight="1">
      <c r="A23" s="646" t="s">
        <v>1204</v>
      </c>
      <c r="B23" s="647">
        <v>1455189</v>
      </c>
      <c r="C23" s="648">
        <f t="shared" si="5"/>
        <v>0.0334</v>
      </c>
      <c r="D23" s="647">
        <v>10810</v>
      </c>
      <c r="E23" s="649">
        <f t="shared" si="6"/>
        <v>0.0807</v>
      </c>
      <c r="F23" s="650">
        <v>12158.3109049774</v>
      </c>
      <c r="G23" s="649">
        <f t="shared" si="7"/>
        <v>0.168</v>
      </c>
      <c r="H23" s="410">
        <v>567</v>
      </c>
      <c r="I23" s="649">
        <f t="shared" si="8"/>
        <v>0.0266</v>
      </c>
      <c r="J23" s="651">
        <v>1393</v>
      </c>
      <c r="K23" s="648">
        <f t="shared" si="9"/>
        <v>0.0253</v>
      </c>
      <c r="L23" s="647">
        <v>1080</v>
      </c>
      <c r="M23" s="649">
        <f t="shared" si="10"/>
        <v>0.0738</v>
      </c>
      <c r="N23" s="647">
        <v>2162</v>
      </c>
      <c r="O23" s="649">
        <f t="shared" si="11"/>
        <v>0.0182</v>
      </c>
      <c r="P23" s="647">
        <v>8</v>
      </c>
      <c r="Q23" s="648">
        <f t="shared" si="12"/>
        <v>0.0249</v>
      </c>
      <c r="R23" s="641">
        <v>7500</v>
      </c>
      <c r="S23" s="649">
        <f t="shared" si="13"/>
        <v>0.092</v>
      </c>
      <c r="T23" s="649">
        <f t="shared" si="19"/>
        <v>63.666</v>
      </c>
      <c r="U23" s="649">
        <f t="shared" si="14"/>
        <v>0.0637</v>
      </c>
      <c r="V23" s="677">
        <f t="shared" si="15"/>
        <v>232.89</v>
      </c>
      <c r="W23" s="647">
        <v>1037</v>
      </c>
      <c r="X23" s="647"/>
      <c r="Y23" s="685">
        <v>44564</v>
      </c>
      <c r="Z23" s="681">
        <f t="shared" si="16"/>
        <v>0.0299</v>
      </c>
      <c r="AA23" s="682">
        <f t="shared" si="20"/>
        <v>84.32</v>
      </c>
      <c r="AB23" s="683">
        <v>46048</v>
      </c>
      <c r="AC23" s="641"/>
      <c r="AD23" s="639">
        <f t="shared" si="21"/>
        <v>115.12</v>
      </c>
      <c r="AE23" s="686"/>
      <c r="AF23" s="686"/>
      <c r="AG23" s="686"/>
      <c r="AH23" s="686"/>
      <c r="AI23" s="690"/>
      <c r="AJ23" s="686">
        <v>22</v>
      </c>
      <c r="AK23" s="639">
        <f t="shared" si="18"/>
        <v>454.33</v>
      </c>
      <c r="AL23" s="617"/>
    </row>
    <row r="24" spans="1:38" s="618" customFormat="1" ht="30.75" customHeight="1">
      <c r="A24" s="646" t="s">
        <v>1205</v>
      </c>
      <c r="B24" s="647">
        <v>1344564</v>
      </c>
      <c r="C24" s="648">
        <f t="shared" si="5"/>
        <v>0.0309</v>
      </c>
      <c r="D24" s="647">
        <v>4060</v>
      </c>
      <c r="E24" s="649">
        <f t="shared" si="6"/>
        <v>0.0303</v>
      </c>
      <c r="F24" s="650">
        <v>5555.53845729638</v>
      </c>
      <c r="G24" s="649">
        <f t="shared" si="7"/>
        <v>0.0768</v>
      </c>
      <c r="H24" s="410">
        <v>1601</v>
      </c>
      <c r="I24" s="649">
        <f t="shared" si="8"/>
        <v>0.0751</v>
      </c>
      <c r="J24" s="651">
        <v>1561</v>
      </c>
      <c r="K24" s="648">
        <f t="shared" si="9"/>
        <v>0.0283</v>
      </c>
      <c r="L24" s="647">
        <v>600</v>
      </c>
      <c r="M24" s="649">
        <f t="shared" si="10"/>
        <v>0.041</v>
      </c>
      <c r="N24" s="647">
        <v>3884</v>
      </c>
      <c r="O24" s="649">
        <f t="shared" si="11"/>
        <v>0.0328</v>
      </c>
      <c r="P24" s="647">
        <v>8</v>
      </c>
      <c r="Q24" s="648">
        <f t="shared" si="12"/>
        <v>0.0249</v>
      </c>
      <c r="R24" s="641">
        <v>1000</v>
      </c>
      <c r="S24" s="649">
        <f t="shared" si="13"/>
        <v>0.0123</v>
      </c>
      <c r="T24" s="649">
        <f t="shared" si="19"/>
        <v>35.798</v>
      </c>
      <c r="U24" s="649">
        <f t="shared" si="14"/>
        <v>0.0358</v>
      </c>
      <c r="V24" s="677">
        <f t="shared" si="15"/>
        <v>130.88</v>
      </c>
      <c r="W24" s="647">
        <v>1127</v>
      </c>
      <c r="X24" s="647"/>
      <c r="Y24" s="685">
        <v>41329</v>
      </c>
      <c r="Z24" s="681">
        <f t="shared" si="16"/>
        <v>0.03</v>
      </c>
      <c r="AA24" s="682">
        <f t="shared" si="20"/>
        <v>84.6</v>
      </c>
      <c r="AB24" s="683">
        <v>44052</v>
      </c>
      <c r="AC24" s="641"/>
      <c r="AD24" s="639">
        <f t="shared" si="21"/>
        <v>110.13</v>
      </c>
      <c r="AE24" s="686"/>
      <c r="AF24" s="686"/>
      <c r="AG24" s="686"/>
      <c r="AH24" s="686"/>
      <c r="AI24" s="690"/>
      <c r="AJ24" s="686"/>
      <c r="AK24" s="639">
        <f t="shared" si="18"/>
        <v>325.61</v>
      </c>
      <c r="AL24" s="617"/>
    </row>
    <row r="25" spans="1:38" s="618" customFormat="1" ht="30.75" customHeight="1">
      <c r="A25" s="646" t="s">
        <v>1206</v>
      </c>
      <c r="B25" s="647">
        <v>709397</v>
      </c>
      <c r="C25" s="648">
        <f t="shared" si="5"/>
        <v>0.0163</v>
      </c>
      <c r="D25" s="647">
        <v>3160</v>
      </c>
      <c r="E25" s="649">
        <f t="shared" si="6"/>
        <v>0.0236</v>
      </c>
      <c r="F25" s="650">
        <v>1983.6798887632</v>
      </c>
      <c r="G25" s="649">
        <f t="shared" si="7"/>
        <v>0.0274</v>
      </c>
      <c r="H25" s="410">
        <v>394</v>
      </c>
      <c r="I25" s="649">
        <f t="shared" si="8"/>
        <v>0.0185</v>
      </c>
      <c r="J25" s="651">
        <v>1136</v>
      </c>
      <c r="K25" s="648">
        <f t="shared" si="9"/>
        <v>0.0206</v>
      </c>
      <c r="L25" s="647">
        <v>960</v>
      </c>
      <c r="M25" s="649">
        <f t="shared" si="10"/>
        <v>0.0656</v>
      </c>
      <c r="N25" s="647">
        <v>3609</v>
      </c>
      <c r="O25" s="649">
        <f t="shared" si="11"/>
        <v>0.0305</v>
      </c>
      <c r="P25" s="647">
        <v>7</v>
      </c>
      <c r="Q25" s="648">
        <f t="shared" si="12"/>
        <v>0.0218</v>
      </c>
      <c r="R25" s="641">
        <v>10000</v>
      </c>
      <c r="S25" s="649">
        <f t="shared" si="13"/>
        <v>0.1227</v>
      </c>
      <c r="T25" s="649">
        <f t="shared" si="19"/>
        <v>29.777</v>
      </c>
      <c r="U25" s="649">
        <f t="shared" si="14"/>
        <v>0.0298</v>
      </c>
      <c r="V25" s="677">
        <f t="shared" si="15"/>
        <v>108.95</v>
      </c>
      <c r="W25" s="647">
        <v>588</v>
      </c>
      <c r="X25" s="647"/>
      <c r="Y25" s="685">
        <v>25144</v>
      </c>
      <c r="Z25" s="681">
        <f t="shared" si="16"/>
        <v>0.0169</v>
      </c>
      <c r="AA25" s="682">
        <f t="shared" si="20"/>
        <v>47.66</v>
      </c>
      <c r="AB25" s="683">
        <v>36724</v>
      </c>
      <c r="AC25" s="641"/>
      <c r="AD25" s="639">
        <f t="shared" si="21"/>
        <v>91.81</v>
      </c>
      <c r="AE25" s="686"/>
      <c r="AF25" s="686"/>
      <c r="AG25" s="686"/>
      <c r="AH25" s="686"/>
      <c r="AI25" s="690"/>
      <c r="AJ25" s="686">
        <v>3</v>
      </c>
      <c r="AK25" s="639">
        <f t="shared" si="18"/>
        <v>251.42000000000002</v>
      </c>
      <c r="AL25" s="617"/>
    </row>
    <row r="26" spans="1:237" s="618" customFormat="1" ht="30.75" customHeight="1">
      <c r="A26" s="646" t="s">
        <v>1207</v>
      </c>
      <c r="B26" s="647">
        <v>952911</v>
      </c>
      <c r="C26" s="648">
        <f t="shared" si="5"/>
        <v>0.0219</v>
      </c>
      <c r="D26" s="647">
        <v>5480</v>
      </c>
      <c r="E26" s="649">
        <f t="shared" si="6"/>
        <v>0.0409</v>
      </c>
      <c r="F26" s="650">
        <v>1225.25217147436</v>
      </c>
      <c r="G26" s="649">
        <f t="shared" si="7"/>
        <v>0.0169</v>
      </c>
      <c r="H26" s="410">
        <v>871</v>
      </c>
      <c r="I26" s="649">
        <f t="shared" si="8"/>
        <v>0.0409</v>
      </c>
      <c r="J26" s="651">
        <v>1757</v>
      </c>
      <c r="K26" s="648">
        <f t="shared" si="9"/>
        <v>0.0319</v>
      </c>
      <c r="L26" s="647">
        <v>960</v>
      </c>
      <c r="M26" s="649">
        <f t="shared" si="10"/>
        <v>0.0656</v>
      </c>
      <c r="N26" s="647">
        <v>3494</v>
      </c>
      <c r="O26" s="649">
        <f t="shared" si="11"/>
        <v>0.0295</v>
      </c>
      <c r="P26" s="647">
        <v>9</v>
      </c>
      <c r="Q26" s="648">
        <f t="shared" si="12"/>
        <v>0.028</v>
      </c>
      <c r="R26" s="641">
        <v>4000</v>
      </c>
      <c r="S26" s="649">
        <f t="shared" si="13"/>
        <v>0.0491</v>
      </c>
      <c r="T26" s="649">
        <f t="shared" si="19"/>
        <v>34.461</v>
      </c>
      <c r="U26" s="649">
        <f t="shared" si="14"/>
        <v>0.0345</v>
      </c>
      <c r="V26" s="677">
        <f t="shared" si="15"/>
        <v>126.13</v>
      </c>
      <c r="W26" s="647">
        <v>1489</v>
      </c>
      <c r="X26" s="647"/>
      <c r="Y26" s="685">
        <v>34188</v>
      </c>
      <c r="Z26" s="681">
        <f t="shared" si="16"/>
        <v>0.0323</v>
      </c>
      <c r="AA26" s="682">
        <f t="shared" si="20"/>
        <v>91.09</v>
      </c>
      <c r="AB26" s="683">
        <v>21772</v>
      </c>
      <c r="AC26" s="641"/>
      <c r="AD26" s="639">
        <f t="shared" si="21"/>
        <v>54.43</v>
      </c>
      <c r="AE26" s="686">
        <v>159</v>
      </c>
      <c r="AF26" s="686"/>
      <c r="AG26" s="686"/>
      <c r="AH26" s="686"/>
      <c r="AI26" s="692"/>
      <c r="AJ26" s="686"/>
      <c r="AK26" s="639">
        <f t="shared" si="18"/>
        <v>430.65</v>
      </c>
      <c r="AL26" s="617"/>
      <c r="AM26" s="614"/>
      <c r="AN26" s="614"/>
      <c r="AO26" s="614"/>
      <c r="AP26" s="614"/>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c r="BY26" s="614"/>
      <c r="BZ26" s="614"/>
      <c r="CA26" s="614"/>
      <c r="CB26" s="614"/>
      <c r="CC26" s="614"/>
      <c r="CD26" s="614"/>
      <c r="CE26" s="614"/>
      <c r="CF26" s="614"/>
      <c r="CG26" s="614"/>
      <c r="CH26" s="614"/>
      <c r="CI26" s="614"/>
      <c r="CJ26" s="614"/>
      <c r="CK26" s="614"/>
      <c r="CL26" s="614"/>
      <c r="CM26" s="614"/>
      <c r="CN26" s="614"/>
      <c r="CO26" s="614"/>
      <c r="CP26" s="614"/>
      <c r="CQ26" s="614"/>
      <c r="CR26" s="614"/>
      <c r="CS26" s="614"/>
      <c r="CT26" s="614"/>
      <c r="CU26" s="614"/>
      <c r="CV26" s="614"/>
      <c r="CW26" s="614"/>
      <c r="CX26" s="614"/>
      <c r="CY26" s="614"/>
      <c r="CZ26" s="614"/>
      <c r="DA26" s="614"/>
      <c r="DB26" s="614"/>
      <c r="DC26" s="614"/>
      <c r="DD26" s="614"/>
      <c r="DE26" s="614"/>
      <c r="DF26" s="614"/>
      <c r="DG26" s="614"/>
      <c r="DH26" s="614"/>
      <c r="DI26" s="614"/>
      <c r="DJ26" s="614"/>
      <c r="DK26" s="614"/>
      <c r="DL26" s="614"/>
      <c r="DM26" s="614"/>
      <c r="DN26" s="614"/>
      <c r="DO26" s="614"/>
      <c r="DP26" s="614"/>
      <c r="DQ26" s="614"/>
      <c r="DR26" s="614"/>
      <c r="DS26" s="614"/>
      <c r="DT26" s="614"/>
      <c r="DU26" s="614"/>
      <c r="DV26" s="614"/>
      <c r="DW26" s="614"/>
      <c r="DX26" s="614"/>
      <c r="DY26" s="614"/>
      <c r="DZ26" s="614"/>
      <c r="EA26" s="614"/>
      <c r="EB26" s="614"/>
      <c r="EC26" s="614"/>
      <c r="ED26" s="614"/>
      <c r="EE26" s="614"/>
      <c r="EF26" s="614"/>
      <c r="EG26" s="614"/>
      <c r="EH26" s="614"/>
      <c r="EI26" s="614"/>
      <c r="EJ26" s="614"/>
      <c r="EK26" s="614"/>
      <c r="EL26" s="614"/>
      <c r="EM26" s="614"/>
      <c r="EN26" s="614"/>
      <c r="EO26" s="614"/>
      <c r="EP26" s="614"/>
      <c r="EQ26" s="614"/>
      <c r="ER26" s="614"/>
      <c r="ES26" s="614"/>
      <c r="ET26" s="614"/>
      <c r="EU26" s="614"/>
      <c r="EV26" s="614"/>
      <c r="EW26" s="614"/>
      <c r="EX26" s="614"/>
      <c r="EY26" s="614"/>
      <c r="EZ26" s="614"/>
      <c r="FA26" s="614"/>
      <c r="FB26" s="614"/>
      <c r="FC26" s="614"/>
      <c r="FD26" s="614"/>
      <c r="FE26" s="614"/>
      <c r="FF26" s="614"/>
      <c r="FG26" s="614"/>
      <c r="FH26" s="614"/>
      <c r="FI26" s="614"/>
      <c r="FJ26" s="614"/>
      <c r="FK26" s="614"/>
      <c r="FL26" s="614"/>
      <c r="FM26" s="614"/>
      <c r="FN26" s="614"/>
      <c r="FO26" s="614"/>
      <c r="FP26" s="614"/>
      <c r="FQ26" s="614"/>
      <c r="FR26" s="614"/>
      <c r="FS26" s="614"/>
      <c r="FT26" s="614"/>
      <c r="FU26" s="614"/>
      <c r="FV26" s="614"/>
      <c r="FW26" s="614"/>
      <c r="FX26" s="614"/>
      <c r="FY26" s="614"/>
      <c r="FZ26" s="614"/>
      <c r="GA26" s="614"/>
      <c r="GB26" s="614"/>
      <c r="GC26" s="614"/>
      <c r="GD26" s="614"/>
      <c r="GE26" s="614"/>
      <c r="GF26" s="614"/>
      <c r="GG26" s="614"/>
      <c r="GH26" s="614"/>
      <c r="GI26" s="614"/>
      <c r="GJ26" s="614"/>
      <c r="GK26" s="614"/>
      <c r="GL26" s="614"/>
      <c r="GM26" s="614"/>
      <c r="GN26" s="614"/>
      <c r="GO26" s="614"/>
      <c r="GP26" s="614"/>
      <c r="GQ26" s="614"/>
      <c r="GR26" s="614"/>
      <c r="GS26" s="614"/>
      <c r="GT26" s="614"/>
      <c r="GU26" s="614"/>
      <c r="GV26" s="614"/>
      <c r="GW26" s="614"/>
      <c r="GX26" s="614"/>
      <c r="GY26" s="614"/>
      <c r="GZ26" s="614"/>
      <c r="HA26" s="614"/>
      <c r="HB26" s="614"/>
      <c r="HC26" s="614"/>
      <c r="HD26" s="614"/>
      <c r="HE26" s="614"/>
      <c r="HF26" s="614"/>
      <c r="HG26" s="614"/>
      <c r="HH26" s="614"/>
      <c r="HI26" s="614"/>
      <c r="HJ26" s="614"/>
      <c r="HK26" s="614"/>
      <c r="HL26" s="614"/>
      <c r="HM26" s="614"/>
      <c r="HN26" s="614"/>
      <c r="HO26" s="614"/>
      <c r="HP26" s="614"/>
      <c r="HQ26" s="614"/>
      <c r="HR26" s="614"/>
      <c r="HS26" s="614"/>
      <c r="HT26" s="614"/>
      <c r="HU26" s="614"/>
      <c r="HV26" s="614"/>
      <c r="HW26" s="614"/>
      <c r="HX26" s="614"/>
      <c r="HY26" s="614"/>
      <c r="HZ26" s="614"/>
      <c r="IA26" s="614"/>
      <c r="IB26" s="614"/>
      <c r="IC26" s="614"/>
    </row>
    <row r="27" spans="1:38" s="618" customFormat="1" ht="30.75" customHeight="1">
      <c r="A27" s="646" t="s">
        <v>1208</v>
      </c>
      <c r="B27" s="647">
        <v>554751</v>
      </c>
      <c r="C27" s="648">
        <f t="shared" si="5"/>
        <v>0.0127</v>
      </c>
      <c r="D27" s="647">
        <v>4790</v>
      </c>
      <c r="E27" s="649">
        <f t="shared" si="6"/>
        <v>0.0357</v>
      </c>
      <c r="F27" s="650">
        <v>501.172855863499</v>
      </c>
      <c r="G27" s="649">
        <f t="shared" si="7"/>
        <v>0.0069</v>
      </c>
      <c r="H27" s="410">
        <v>357</v>
      </c>
      <c r="I27" s="649">
        <f t="shared" si="8"/>
        <v>0.0167</v>
      </c>
      <c r="J27" s="651">
        <v>373</v>
      </c>
      <c r="K27" s="648">
        <f t="shared" si="9"/>
        <v>0.0068</v>
      </c>
      <c r="L27" s="647">
        <v>360</v>
      </c>
      <c r="M27" s="649">
        <f t="shared" si="10"/>
        <v>0.0246</v>
      </c>
      <c r="N27" s="647">
        <v>3778</v>
      </c>
      <c r="O27" s="649">
        <f t="shared" si="11"/>
        <v>0.0319</v>
      </c>
      <c r="P27" s="647">
        <v>7</v>
      </c>
      <c r="Q27" s="648">
        <f t="shared" si="12"/>
        <v>0.0218</v>
      </c>
      <c r="R27" s="641">
        <v>5000</v>
      </c>
      <c r="S27" s="649">
        <f t="shared" si="13"/>
        <v>0.0613</v>
      </c>
      <c r="T27" s="649">
        <f t="shared" si="19"/>
        <v>25.113</v>
      </c>
      <c r="U27" s="649">
        <f t="shared" si="14"/>
        <v>0.0251</v>
      </c>
      <c r="V27" s="677">
        <f t="shared" si="15"/>
        <v>91.77</v>
      </c>
      <c r="W27" s="647">
        <v>258</v>
      </c>
      <c r="X27" s="647"/>
      <c r="Y27" s="685">
        <v>19233</v>
      </c>
      <c r="Z27" s="681">
        <f t="shared" si="16"/>
        <v>0.0103</v>
      </c>
      <c r="AA27" s="682">
        <f t="shared" si="20"/>
        <v>29.05</v>
      </c>
      <c r="AB27" s="683">
        <v>12524</v>
      </c>
      <c r="AC27" s="641"/>
      <c r="AD27" s="639">
        <f t="shared" si="21"/>
        <v>31.310000000000002</v>
      </c>
      <c r="AE27" s="686"/>
      <c r="AF27" s="686"/>
      <c r="AG27" s="686"/>
      <c r="AH27" s="686"/>
      <c r="AI27" s="690"/>
      <c r="AJ27" s="686"/>
      <c r="AK27" s="639">
        <f t="shared" si="18"/>
        <v>152.13</v>
      </c>
      <c r="AL27" s="617"/>
    </row>
    <row r="28" spans="1:38" s="618" customFormat="1" ht="30.75" customHeight="1">
      <c r="A28" s="646" t="s">
        <v>1209</v>
      </c>
      <c r="B28" s="647">
        <v>696147</v>
      </c>
      <c r="C28" s="648">
        <f t="shared" si="5"/>
        <v>0.016</v>
      </c>
      <c r="D28" s="647">
        <v>4070</v>
      </c>
      <c r="E28" s="649">
        <f t="shared" si="6"/>
        <v>0.0304</v>
      </c>
      <c r="F28" s="650">
        <v>1631.4638056184</v>
      </c>
      <c r="G28" s="649">
        <f t="shared" si="7"/>
        <v>0.0225</v>
      </c>
      <c r="H28" s="410">
        <v>678</v>
      </c>
      <c r="I28" s="649">
        <f t="shared" si="8"/>
        <v>0.0318</v>
      </c>
      <c r="J28" s="651">
        <v>930</v>
      </c>
      <c r="K28" s="648">
        <f t="shared" si="9"/>
        <v>0.0169</v>
      </c>
      <c r="L28" s="647">
        <v>600</v>
      </c>
      <c r="M28" s="649">
        <f t="shared" si="10"/>
        <v>0.041</v>
      </c>
      <c r="N28" s="647">
        <v>787</v>
      </c>
      <c r="O28" s="649">
        <f t="shared" si="11"/>
        <v>0.0066</v>
      </c>
      <c r="P28" s="647">
        <v>8</v>
      </c>
      <c r="Q28" s="648">
        <f t="shared" si="12"/>
        <v>0.0249</v>
      </c>
      <c r="R28" s="641">
        <v>0</v>
      </c>
      <c r="S28" s="649">
        <f t="shared" si="13"/>
        <v>0</v>
      </c>
      <c r="T28" s="649">
        <f t="shared" si="19"/>
        <v>21.594</v>
      </c>
      <c r="U28" s="649">
        <f t="shared" si="14"/>
        <v>0.0216</v>
      </c>
      <c r="V28" s="677">
        <f t="shared" si="15"/>
        <v>78.97</v>
      </c>
      <c r="W28" s="647">
        <v>446</v>
      </c>
      <c r="X28" s="647"/>
      <c r="Y28" s="685">
        <v>22033</v>
      </c>
      <c r="Z28" s="681">
        <f t="shared" si="16"/>
        <v>0.0139</v>
      </c>
      <c r="AA28" s="682">
        <f t="shared" si="20"/>
        <v>39.2</v>
      </c>
      <c r="AB28" s="683">
        <v>15144</v>
      </c>
      <c r="AC28" s="641"/>
      <c r="AD28" s="639">
        <f t="shared" si="21"/>
        <v>37.86</v>
      </c>
      <c r="AE28" s="686"/>
      <c r="AF28" s="686"/>
      <c r="AG28" s="686"/>
      <c r="AH28" s="686"/>
      <c r="AI28" s="690"/>
      <c r="AJ28" s="686"/>
      <c r="AK28" s="639">
        <f t="shared" si="18"/>
        <v>156.03</v>
      </c>
      <c r="AL28" s="617"/>
    </row>
    <row r="29" spans="1:38" s="618" customFormat="1" ht="30.75" customHeight="1">
      <c r="A29" s="646" t="s">
        <v>1210</v>
      </c>
      <c r="B29" s="647">
        <v>379924</v>
      </c>
      <c r="C29" s="648">
        <f t="shared" si="5"/>
        <v>0.0087</v>
      </c>
      <c r="D29" s="647">
        <v>4390</v>
      </c>
      <c r="E29" s="649">
        <f t="shared" si="6"/>
        <v>0.0328</v>
      </c>
      <c r="F29" s="650">
        <v>880.437878959276</v>
      </c>
      <c r="G29" s="649">
        <f t="shared" si="7"/>
        <v>0.0122</v>
      </c>
      <c r="H29" s="410">
        <v>614</v>
      </c>
      <c r="I29" s="649">
        <f t="shared" si="8"/>
        <v>0.0288</v>
      </c>
      <c r="J29" s="651">
        <v>490</v>
      </c>
      <c r="K29" s="648">
        <f t="shared" si="9"/>
        <v>0.0089</v>
      </c>
      <c r="L29" s="647">
        <v>600</v>
      </c>
      <c r="M29" s="649">
        <f t="shared" si="10"/>
        <v>0.041</v>
      </c>
      <c r="N29" s="647">
        <v>285</v>
      </c>
      <c r="O29" s="649">
        <f t="shared" si="11"/>
        <v>0.0024</v>
      </c>
      <c r="P29" s="647">
        <v>9</v>
      </c>
      <c r="Q29" s="648">
        <f t="shared" si="12"/>
        <v>0.028</v>
      </c>
      <c r="R29" s="641">
        <v>4000</v>
      </c>
      <c r="S29" s="649">
        <f t="shared" si="13"/>
        <v>0.0491</v>
      </c>
      <c r="T29" s="649">
        <f t="shared" si="19"/>
        <v>21.983</v>
      </c>
      <c r="U29" s="649">
        <f t="shared" si="14"/>
        <v>0.022</v>
      </c>
      <c r="V29" s="677">
        <f t="shared" si="15"/>
        <v>80.43</v>
      </c>
      <c r="W29" s="647">
        <v>946</v>
      </c>
      <c r="X29" s="647"/>
      <c r="Y29" s="685">
        <v>14324</v>
      </c>
      <c r="Z29" s="681">
        <f t="shared" si="16"/>
        <v>0.0179</v>
      </c>
      <c r="AA29" s="682">
        <f t="shared" si="20"/>
        <v>50.48</v>
      </c>
      <c r="AB29" s="683">
        <v>32620</v>
      </c>
      <c r="AC29" s="641"/>
      <c r="AD29" s="639">
        <f t="shared" si="21"/>
        <v>81.55</v>
      </c>
      <c r="AE29" s="686"/>
      <c r="AF29" s="686"/>
      <c r="AG29" s="686"/>
      <c r="AH29" s="686"/>
      <c r="AI29" s="690"/>
      <c r="AJ29" s="686"/>
      <c r="AK29" s="639">
        <f t="shared" si="18"/>
        <v>212.45999999999998</v>
      </c>
      <c r="AL29" s="617"/>
    </row>
    <row r="30" spans="1:38" s="618" customFormat="1" ht="30.75" customHeight="1">
      <c r="A30" s="653" t="s">
        <v>634</v>
      </c>
      <c r="B30" s="642">
        <f aca="true" t="shared" si="22" ref="B30:F30">SUM(B31:B66)</f>
        <v>10419842</v>
      </c>
      <c r="C30" s="654">
        <f t="shared" si="22"/>
        <v>0.2393</v>
      </c>
      <c r="D30" s="642">
        <f t="shared" si="22"/>
        <v>4300</v>
      </c>
      <c r="E30" s="654">
        <f t="shared" si="22"/>
        <v>0.032</v>
      </c>
      <c r="F30" s="636">
        <f t="shared" si="22"/>
        <v>33781.05613169306</v>
      </c>
      <c r="G30" s="644">
        <f t="shared" si="7"/>
        <v>0.4668</v>
      </c>
      <c r="H30" s="655">
        <f aca="true" t="shared" si="23" ref="H30:L30">SUM(H31:H66)</f>
        <v>5666</v>
      </c>
      <c r="I30" s="644">
        <f t="shared" si="8"/>
        <v>0.2658</v>
      </c>
      <c r="J30" s="666">
        <f t="shared" si="23"/>
        <v>12712</v>
      </c>
      <c r="K30" s="643">
        <f t="shared" si="9"/>
        <v>0.2308</v>
      </c>
      <c r="L30" s="642">
        <f t="shared" si="23"/>
        <v>0</v>
      </c>
      <c r="M30" s="654">
        <f>SUM(M33:M66)</f>
        <v>0</v>
      </c>
      <c r="N30" s="667">
        <f aca="true" t="shared" si="24" ref="N30:R30">SUM(N31:N66)</f>
        <v>26424</v>
      </c>
      <c r="O30" s="654">
        <f t="shared" si="24"/>
        <v>0.22249999999999998</v>
      </c>
      <c r="P30" s="642">
        <f t="shared" si="24"/>
        <v>122</v>
      </c>
      <c r="Q30" s="638">
        <f t="shared" si="24"/>
        <v>0.37919999999999987</v>
      </c>
      <c r="R30" s="642">
        <f t="shared" si="24"/>
        <v>14000</v>
      </c>
      <c r="S30" s="644">
        <f t="shared" si="13"/>
        <v>0.1718</v>
      </c>
      <c r="T30" s="644">
        <f t="shared" si="19"/>
        <v>187.15</v>
      </c>
      <c r="U30" s="644">
        <f t="shared" si="14"/>
        <v>0.1872</v>
      </c>
      <c r="V30" s="675">
        <f aca="true" t="shared" si="25" ref="V30:Y30">SUM(V31:V66)</f>
        <v>685.1099999999999</v>
      </c>
      <c r="W30" s="667">
        <f t="shared" si="25"/>
        <v>9164</v>
      </c>
      <c r="X30" s="667">
        <f t="shared" si="25"/>
        <v>4</v>
      </c>
      <c r="Y30" s="687">
        <f t="shared" si="25"/>
        <v>332904</v>
      </c>
      <c r="Z30" s="681">
        <f t="shared" si="16"/>
        <v>0.2851</v>
      </c>
      <c r="AA30" s="675">
        <f aca="true" t="shared" si="26" ref="AA30:AK30">SUM(AA31:AA66)</f>
        <v>804.25</v>
      </c>
      <c r="AB30" s="676">
        <f t="shared" si="26"/>
        <v>110876</v>
      </c>
      <c r="AC30" s="688">
        <v>0</v>
      </c>
      <c r="AD30" s="633">
        <f t="shared" si="26"/>
        <v>277.19</v>
      </c>
      <c r="AE30" s="688">
        <f t="shared" si="26"/>
        <v>0</v>
      </c>
      <c r="AF30" s="688">
        <f t="shared" si="26"/>
        <v>0</v>
      </c>
      <c r="AG30" s="688">
        <f t="shared" si="26"/>
        <v>0</v>
      </c>
      <c r="AH30" s="688">
        <f t="shared" si="26"/>
        <v>0</v>
      </c>
      <c r="AI30" s="688">
        <f t="shared" si="26"/>
        <v>0</v>
      </c>
      <c r="AJ30" s="635">
        <f t="shared" si="26"/>
        <v>19</v>
      </c>
      <c r="AK30" s="633">
        <f t="shared" si="26"/>
        <v>1785.55</v>
      </c>
      <c r="AL30" s="617"/>
    </row>
    <row r="31" spans="1:38" s="618" customFormat="1" ht="30.75" customHeight="1">
      <c r="A31" s="656" t="s">
        <v>1211</v>
      </c>
      <c r="B31" s="647">
        <v>1026346</v>
      </c>
      <c r="C31" s="657">
        <f aca="true" t="shared" si="27" ref="C31:C66">ROUND(B31/$B$7,4)</f>
        <v>0.0236</v>
      </c>
      <c r="D31" s="647"/>
      <c r="E31" s="657">
        <f aca="true" t="shared" si="28" ref="E31:E66">ROUND(D31/$D$7,4)</f>
        <v>0</v>
      </c>
      <c r="F31" s="650">
        <v>195.550533088235</v>
      </c>
      <c r="G31" s="649">
        <f t="shared" si="7"/>
        <v>0.0027</v>
      </c>
      <c r="H31" s="658">
        <v>93</v>
      </c>
      <c r="I31" s="649">
        <f t="shared" si="8"/>
        <v>0.0044</v>
      </c>
      <c r="J31" s="641">
        <v>1032</v>
      </c>
      <c r="K31" s="648">
        <f t="shared" si="9"/>
        <v>0.0187</v>
      </c>
      <c r="L31" s="668"/>
      <c r="M31" s="654"/>
      <c r="N31" s="647">
        <v>2411</v>
      </c>
      <c r="O31" s="657">
        <f aca="true" t="shared" si="29" ref="O31:O66">ROUND(N31/$N$7,4)</f>
        <v>0.0203</v>
      </c>
      <c r="P31" s="647">
        <v>3</v>
      </c>
      <c r="Q31" s="657">
        <f aca="true" t="shared" si="30" ref="Q31:Q66">ROUND(P31/$P$7,4)</f>
        <v>0.0093</v>
      </c>
      <c r="R31" s="642"/>
      <c r="S31" s="649">
        <f t="shared" si="13"/>
        <v>0</v>
      </c>
      <c r="T31" s="649">
        <f t="shared" si="19"/>
        <v>8.201</v>
      </c>
      <c r="U31" s="649">
        <f t="shared" si="14"/>
        <v>0.0082</v>
      </c>
      <c r="V31" s="677">
        <f aca="true" t="shared" si="31" ref="V31:V66">ROUND(3656*U31,2)</f>
        <v>29.98</v>
      </c>
      <c r="W31" s="647">
        <v>1284</v>
      </c>
      <c r="X31" s="647"/>
      <c r="Y31" s="685"/>
      <c r="Z31" s="681">
        <f t="shared" si="16"/>
        <v>0.0174</v>
      </c>
      <c r="AA31" s="677">
        <f aca="true" t="shared" si="32" ref="AA31:AA66">ROUND(2820*Z31,2)</f>
        <v>49.07</v>
      </c>
      <c r="AB31" s="689"/>
      <c r="AC31" s="671"/>
      <c r="AD31" s="639">
        <f aca="true" t="shared" si="33" ref="AD31:AD66">AB31*0.0025+AC31*50</f>
        <v>0</v>
      </c>
      <c r="AE31" s="690"/>
      <c r="AF31" s="690"/>
      <c r="AG31" s="690"/>
      <c r="AH31" s="690"/>
      <c r="AI31" s="690"/>
      <c r="AJ31" s="686"/>
      <c r="AK31" s="639">
        <f aca="true" t="shared" si="34" ref="AK31:AK66">SUM(V31,AA31,AD31,AE31,AI31,AJ31)</f>
        <v>79.05</v>
      </c>
      <c r="AL31" s="617"/>
    </row>
    <row r="32" spans="1:38" s="618" customFormat="1" ht="30.75" customHeight="1">
      <c r="A32" s="656" t="s">
        <v>1212</v>
      </c>
      <c r="B32" s="647">
        <v>18650</v>
      </c>
      <c r="C32" s="657">
        <f t="shared" si="27"/>
        <v>0.0004</v>
      </c>
      <c r="D32" s="647"/>
      <c r="E32" s="657">
        <f t="shared" si="28"/>
        <v>0</v>
      </c>
      <c r="F32" s="650">
        <v>6.44672087104072</v>
      </c>
      <c r="G32" s="649">
        <f t="shared" si="7"/>
        <v>0.0001</v>
      </c>
      <c r="H32" s="658">
        <v>93</v>
      </c>
      <c r="I32" s="649">
        <f t="shared" si="8"/>
        <v>0.0044</v>
      </c>
      <c r="J32" s="641">
        <v>7</v>
      </c>
      <c r="K32" s="648">
        <f t="shared" si="9"/>
        <v>0.0001</v>
      </c>
      <c r="L32" s="668"/>
      <c r="M32" s="654"/>
      <c r="N32" s="647">
        <v>33</v>
      </c>
      <c r="O32" s="657">
        <f t="shared" si="29"/>
        <v>0.0003</v>
      </c>
      <c r="P32" s="647">
        <v>3</v>
      </c>
      <c r="Q32" s="657">
        <f t="shared" si="30"/>
        <v>0.0093</v>
      </c>
      <c r="R32" s="642"/>
      <c r="S32" s="649">
        <f t="shared" si="13"/>
        <v>0</v>
      </c>
      <c r="T32" s="649">
        <f t="shared" si="19"/>
        <v>0.861</v>
      </c>
      <c r="U32" s="649">
        <f t="shared" si="14"/>
        <v>0.0009</v>
      </c>
      <c r="V32" s="677">
        <f t="shared" si="31"/>
        <v>3.29</v>
      </c>
      <c r="W32" s="647">
        <v>12</v>
      </c>
      <c r="X32" s="647"/>
      <c r="Y32" s="685">
        <v>893</v>
      </c>
      <c r="Z32" s="681">
        <f t="shared" si="16"/>
        <v>0.0005</v>
      </c>
      <c r="AA32" s="677">
        <f t="shared" si="32"/>
        <v>1.41</v>
      </c>
      <c r="AB32" s="689">
        <v>444</v>
      </c>
      <c r="AC32" s="671"/>
      <c r="AD32" s="639">
        <f t="shared" si="33"/>
        <v>1.11</v>
      </c>
      <c r="AE32" s="690"/>
      <c r="AF32" s="690"/>
      <c r="AG32" s="690"/>
      <c r="AH32" s="690"/>
      <c r="AI32" s="690"/>
      <c r="AJ32" s="686"/>
      <c r="AK32" s="639">
        <f t="shared" si="34"/>
        <v>5.8100000000000005</v>
      </c>
      <c r="AL32" s="617"/>
    </row>
    <row r="33" spans="1:38" s="619" customFormat="1" ht="30.75" customHeight="1">
      <c r="A33" s="656" t="s">
        <v>1213</v>
      </c>
      <c r="B33" s="647">
        <v>107284</v>
      </c>
      <c r="C33" s="657">
        <f t="shared" si="27"/>
        <v>0.0025</v>
      </c>
      <c r="D33" s="647"/>
      <c r="E33" s="657">
        <f t="shared" si="28"/>
        <v>0</v>
      </c>
      <c r="F33" s="650">
        <v>70.913929581448</v>
      </c>
      <c r="G33" s="649">
        <f t="shared" si="7"/>
        <v>0.001</v>
      </c>
      <c r="H33" s="410">
        <v>116</v>
      </c>
      <c r="I33" s="649">
        <f t="shared" si="8"/>
        <v>0.0054</v>
      </c>
      <c r="J33" s="669">
        <v>201</v>
      </c>
      <c r="K33" s="648">
        <f t="shared" si="9"/>
        <v>0.0036</v>
      </c>
      <c r="L33" s="668"/>
      <c r="M33" s="654"/>
      <c r="N33" s="647">
        <v>229</v>
      </c>
      <c r="O33" s="657">
        <f t="shared" si="29"/>
        <v>0.0019</v>
      </c>
      <c r="P33" s="647">
        <v>5</v>
      </c>
      <c r="Q33" s="657">
        <f t="shared" si="30"/>
        <v>0.0156</v>
      </c>
      <c r="R33" s="641"/>
      <c r="S33" s="649">
        <f t="shared" si="13"/>
        <v>0</v>
      </c>
      <c r="T33" s="649">
        <f t="shared" si="19"/>
        <v>2.36</v>
      </c>
      <c r="U33" s="649">
        <f t="shared" si="14"/>
        <v>0.0024</v>
      </c>
      <c r="V33" s="677">
        <f t="shared" si="31"/>
        <v>8.77</v>
      </c>
      <c r="W33" s="647">
        <v>60</v>
      </c>
      <c r="X33" s="647"/>
      <c r="Y33" s="685">
        <v>5386</v>
      </c>
      <c r="Z33" s="681">
        <f t="shared" si="16"/>
        <v>0.0027</v>
      </c>
      <c r="AA33" s="677">
        <f t="shared" si="32"/>
        <v>7.61</v>
      </c>
      <c r="AB33" s="689">
        <v>2612</v>
      </c>
      <c r="AC33" s="671"/>
      <c r="AD33" s="639">
        <f t="shared" si="33"/>
        <v>6.53</v>
      </c>
      <c r="AE33" s="691"/>
      <c r="AF33" s="691"/>
      <c r="AG33" s="691"/>
      <c r="AH33" s="691"/>
      <c r="AI33" s="691"/>
      <c r="AJ33" s="686"/>
      <c r="AK33" s="639">
        <f t="shared" si="34"/>
        <v>22.91</v>
      </c>
      <c r="AL33" s="617"/>
    </row>
    <row r="34" spans="1:38" s="618" customFormat="1" ht="30.75" customHeight="1">
      <c r="A34" s="656" t="s">
        <v>1214</v>
      </c>
      <c r="B34" s="647">
        <v>63487</v>
      </c>
      <c r="C34" s="657">
        <f t="shared" si="27"/>
        <v>0.0015</v>
      </c>
      <c r="D34" s="647"/>
      <c r="E34" s="657">
        <f t="shared" si="28"/>
        <v>0</v>
      </c>
      <c r="F34" s="650">
        <v>36.5314182692308</v>
      </c>
      <c r="G34" s="649">
        <f t="shared" si="7"/>
        <v>0.0005</v>
      </c>
      <c r="H34" s="410">
        <v>93</v>
      </c>
      <c r="I34" s="649">
        <f t="shared" si="8"/>
        <v>0.0044</v>
      </c>
      <c r="J34" s="669">
        <v>96</v>
      </c>
      <c r="K34" s="648">
        <f t="shared" si="9"/>
        <v>0.0017</v>
      </c>
      <c r="L34" s="668"/>
      <c r="M34" s="654"/>
      <c r="N34" s="647">
        <v>252</v>
      </c>
      <c r="O34" s="657">
        <f t="shared" si="29"/>
        <v>0.0021</v>
      </c>
      <c r="P34" s="647">
        <v>4</v>
      </c>
      <c r="Q34" s="657">
        <f t="shared" si="30"/>
        <v>0.0125</v>
      </c>
      <c r="R34" s="641"/>
      <c r="S34" s="649">
        <f t="shared" si="13"/>
        <v>0</v>
      </c>
      <c r="T34" s="649">
        <f t="shared" si="19"/>
        <v>1.666</v>
      </c>
      <c r="U34" s="649">
        <f t="shared" si="14"/>
        <v>0.0017</v>
      </c>
      <c r="V34" s="677">
        <f t="shared" si="31"/>
        <v>6.22</v>
      </c>
      <c r="W34" s="647">
        <v>36</v>
      </c>
      <c r="X34" s="647"/>
      <c r="Y34" s="685">
        <v>3114</v>
      </c>
      <c r="Z34" s="681">
        <f t="shared" si="16"/>
        <v>0.0016</v>
      </c>
      <c r="AA34" s="677">
        <f t="shared" si="32"/>
        <v>4.51</v>
      </c>
      <c r="AB34" s="689">
        <v>1376</v>
      </c>
      <c r="AC34" s="671"/>
      <c r="AD34" s="639">
        <f t="shared" si="33"/>
        <v>3.44</v>
      </c>
      <c r="AE34" s="690"/>
      <c r="AF34" s="690"/>
      <c r="AG34" s="690"/>
      <c r="AH34" s="690"/>
      <c r="AI34" s="690"/>
      <c r="AJ34" s="686"/>
      <c r="AK34" s="639">
        <f t="shared" si="34"/>
        <v>14.17</v>
      </c>
      <c r="AL34" s="617"/>
    </row>
    <row r="35" spans="1:38" s="618" customFormat="1" ht="30.75" customHeight="1">
      <c r="A35" s="656" t="s">
        <v>1215</v>
      </c>
      <c r="B35" s="647">
        <v>69168</v>
      </c>
      <c r="C35" s="657">
        <f t="shared" si="27"/>
        <v>0.0016</v>
      </c>
      <c r="D35" s="647"/>
      <c r="E35" s="657">
        <f t="shared" si="28"/>
        <v>0</v>
      </c>
      <c r="F35" s="650">
        <v>32.2336043552036</v>
      </c>
      <c r="G35" s="649">
        <f t="shared" si="7"/>
        <v>0.0004</v>
      </c>
      <c r="H35" s="410">
        <v>116</v>
      </c>
      <c r="I35" s="649">
        <f t="shared" si="8"/>
        <v>0.0054</v>
      </c>
      <c r="J35" s="669">
        <v>118</v>
      </c>
      <c r="K35" s="648">
        <f t="shared" si="9"/>
        <v>0.0021</v>
      </c>
      <c r="L35" s="668"/>
      <c r="M35" s="654"/>
      <c r="N35" s="647">
        <v>114</v>
      </c>
      <c r="O35" s="657">
        <f t="shared" si="29"/>
        <v>0.001</v>
      </c>
      <c r="P35" s="647">
        <v>3</v>
      </c>
      <c r="Q35" s="657">
        <f t="shared" si="30"/>
        <v>0.0093</v>
      </c>
      <c r="R35" s="641"/>
      <c r="S35" s="649">
        <f t="shared" si="13"/>
        <v>0</v>
      </c>
      <c r="T35" s="649">
        <f t="shared" si="19"/>
        <v>1.478</v>
      </c>
      <c r="U35" s="649">
        <f t="shared" si="14"/>
        <v>0.0015</v>
      </c>
      <c r="V35" s="677">
        <f t="shared" si="31"/>
        <v>5.48</v>
      </c>
      <c r="W35" s="647">
        <v>73</v>
      </c>
      <c r="X35" s="647"/>
      <c r="Y35" s="685">
        <v>2510</v>
      </c>
      <c r="Z35" s="681">
        <f t="shared" si="16"/>
        <v>0.0019</v>
      </c>
      <c r="AA35" s="677">
        <f t="shared" si="32"/>
        <v>5.36</v>
      </c>
      <c r="AB35" s="689">
        <v>1236</v>
      </c>
      <c r="AC35" s="671"/>
      <c r="AD35" s="639">
        <f t="shared" si="33"/>
        <v>3.09</v>
      </c>
      <c r="AE35" s="690"/>
      <c r="AF35" s="690"/>
      <c r="AG35" s="690"/>
      <c r="AH35" s="690"/>
      <c r="AI35" s="690"/>
      <c r="AJ35" s="686"/>
      <c r="AK35" s="639">
        <f t="shared" si="34"/>
        <v>13.93</v>
      </c>
      <c r="AL35" s="617"/>
    </row>
    <row r="36" spans="1:38" s="618" customFormat="1" ht="30.75" customHeight="1">
      <c r="A36" s="647" t="s">
        <v>1216</v>
      </c>
      <c r="B36" s="647">
        <v>135708</v>
      </c>
      <c r="C36" s="657">
        <f t="shared" si="27"/>
        <v>0.0031</v>
      </c>
      <c r="D36" s="647"/>
      <c r="E36" s="657">
        <f t="shared" si="28"/>
        <v>0</v>
      </c>
      <c r="F36" s="650">
        <v>60.1693947963801</v>
      </c>
      <c r="G36" s="649">
        <f t="shared" si="7"/>
        <v>0.0008</v>
      </c>
      <c r="H36" s="410">
        <v>93</v>
      </c>
      <c r="I36" s="649">
        <f t="shared" si="8"/>
        <v>0.0044</v>
      </c>
      <c r="J36" s="669">
        <v>117</v>
      </c>
      <c r="K36" s="648">
        <f t="shared" si="9"/>
        <v>0.0021</v>
      </c>
      <c r="L36" s="668"/>
      <c r="M36" s="654"/>
      <c r="N36" s="647">
        <v>405</v>
      </c>
      <c r="O36" s="657">
        <f t="shared" si="29"/>
        <v>0.0034</v>
      </c>
      <c r="P36" s="647">
        <v>4</v>
      </c>
      <c r="Q36" s="657">
        <f t="shared" si="30"/>
        <v>0.0125</v>
      </c>
      <c r="R36" s="641"/>
      <c r="S36" s="649">
        <f t="shared" si="13"/>
        <v>0</v>
      </c>
      <c r="T36" s="649">
        <f t="shared" si="19"/>
        <v>1.999</v>
      </c>
      <c r="U36" s="649">
        <f t="shared" si="14"/>
        <v>0.002</v>
      </c>
      <c r="V36" s="677">
        <f t="shared" si="31"/>
        <v>7.31</v>
      </c>
      <c r="W36" s="647">
        <v>60</v>
      </c>
      <c r="X36" s="647"/>
      <c r="Y36" s="685">
        <v>4945</v>
      </c>
      <c r="Z36" s="681">
        <f t="shared" si="16"/>
        <v>0.0026</v>
      </c>
      <c r="AA36" s="677">
        <f t="shared" si="32"/>
        <v>7.33</v>
      </c>
      <c r="AB36" s="689">
        <v>1908</v>
      </c>
      <c r="AC36" s="671"/>
      <c r="AD36" s="639">
        <f t="shared" si="33"/>
        <v>4.7700000000000005</v>
      </c>
      <c r="AE36" s="690"/>
      <c r="AF36" s="690"/>
      <c r="AG36" s="690"/>
      <c r="AH36" s="690"/>
      <c r="AI36" s="690"/>
      <c r="AJ36" s="686"/>
      <c r="AK36" s="639">
        <f t="shared" si="34"/>
        <v>19.41</v>
      </c>
      <c r="AL36" s="617"/>
    </row>
    <row r="37" spans="1:38" s="618" customFormat="1" ht="30.75" customHeight="1">
      <c r="A37" s="656" t="s">
        <v>1217</v>
      </c>
      <c r="B37" s="647">
        <v>189815</v>
      </c>
      <c r="C37" s="657">
        <f t="shared" si="27"/>
        <v>0.0044</v>
      </c>
      <c r="D37" s="647"/>
      <c r="E37" s="657">
        <f t="shared" si="28"/>
        <v>0</v>
      </c>
      <c r="F37" s="650">
        <v>251.660881410256</v>
      </c>
      <c r="G37" s="649">
        <f t="shared" si="7"/>
        <v>0.0035</v>
      </c>
      <c r="H37" s="410">
        <v>93</v>
      </c>
      <c r="I37" s="649">
        <f t="shared" si="8"/>
        <v>0.0044</v>
      </c>
      <c r="J37" s="669">
        <v>291</v>
      </c>
      <c r="K37" s="648">
        <f t="shared" si="9"/>
        <v>0.0053</v>
      </c>
      <c r="L37" s="668"/>
      <c r="M37" s="654"/>
      <c r="N37" s="647">
        <v>431</v>
      </c>
      <c r="O37" s="657">
        <f t="shared" si="29"/>
        <v>0.0036</v>
      </c>
      <c r="P37" s="647">
        <v>3</v>
      </c>
      <c r="Q37" s="657">
        <f t="shared" si="30"/>
        <v>0.0093</v>
      </c>
      <c r="R37" s="641"/>
      <c r="S37" s="649">
        <f t="shared" si="13"/>
        <v>0</v>
      </c>
      <c r="T37" s="649">
        <f t="shared" si="19"/>
        <v>2.804</v>
      </c>
      <c r="U37" s="649">
        <f t="shared" si="14"/>
        <v>0.0028</v>
      </c>
      <c r="V37" s="677">
        <f t="shared" si="31"/>
        <v>10.24</v>
      </c>
      <c r="W37" s="647">
        <v>77</v>
      </c>
      <c r="X37" s="647"/>
      <c r="Y37" s="685">
        <v>8898</v>
      </c>
      <c r="Z37" s="681">
        <f t="shared" si="16"/>
        <v>0.0042</v>
      </c>
      <c r="AA37" s="677">
        <f t="shared" si="32"/>
        <v>11.84</v>
      </c>
      <c r="AB37" s="689">
        <v>3088</v>
      </c>
      <c r="AC37" s="671"/>
      <c r="AD37" s="639">
        <f t="shared" si="33"/>
        <v>7.72</v>
      </c>
      <c r="AE37" s="690"/>
      <c r="AF37" s="690"/>
      <c r="AG37" s="690"/>
      <c r="AH37" s="690"/>
      <c r="AI37" s="690"/>
      <c r="AJ37" s="686"/>
      <c r="AK37" s="639">
        <f t="shared" si="34"/>
        <v>29.799999999999997</v>
      </c>
      <c r="AL37" s="617"/>
    </row>
    <row r="38" spans="1:38" s="618" customFormat="1" ht="30.75" customHeight="1">
      <c r="A38" s="656" t="s">
        <v>1218</v>
      </c>
      <c r="B38" s="647">
        <v>189633</v>
      </c>
      <c r="C38" s="657">
        <f t="shared" si="27"/>
        <v>0.0044</v>
      </c>
      <c r="D38" s="647"/>
      <c r="E38" s="657">
        <f t="shared" si="28"/>
        <v>0</v>
      </c>
      <c r="F38" s="650">
        <v>734.073438442685</v>
      </c>
      <c r="G38" s="649">
        <f t="shared" si="7"/>
        <v>0.0101</v>
      </c>
      <c r="H38" s="410">
        <v>93</v>
      </c>
      <c r="I38" s="649">
        <f t="shared" si="8"/>
        <v>0.0044</v>
      </c>
      <c r="J38" s="669">
        <v>363</v>
      </c>
      <c r="K38" s="648">
        <f t="shared" si="9"/>
        <v>0.0066</v>
      </c>
      <c r="L38" s="668"/>
      <c r="M38" s="654"/>
      <c r="N38" s="647">
        <v>557</v>
      </c>
      <c r="O38" s="657">
        <f t="shared" si="29"/>
        <v>0.0047</v>
      </c>
      <c r="P38" s="647">
        <v>3</v>
      </c>
      <c r="Q38" s="657">
        <f t="shared" si="30"/>
        <v>0.0093</v>
      </c>
      <c r="R38" s="641"/>
      <c r="S38" s="649">
        <f t="shared" si="13"/>
        <v>0</v>
      </c>
      <c r="T38" s="649">
        <f t="shared" si="19"/>
        <v>3.845</v>
      </c>
      <c r="U38" s="649">
        <f t="shared" si="14"/>
        <v>0.0038</v>
      </c>
      <c r="V38" s="677">
        <f t="shared" si="31"/>
        <v>13.89</v>
      </c>
      <c r="W38" s="647">
        <v>173</v>
      </c>
      <c r="X38" s="647"/>
      <c r="Y38" s="685">
        <v>10473</v>
      </c>
      <c r="Z38" s="681">
        <f t="shared" si="16"/>
        <v>0.0061</v>
      </c>
      <c r="AA38" s="677">
        <f t="shared" si="32"/>
        <v>17.2</v>
      </c>
      <c r="AB38" s="689">
        <v>4372</v>
      </c>
      <c r="AC38" s="671"/>
      <c r="AD38" s="639">
        <f t="shared" si="33"/>
        <v>10.93</v>
      </c>
      <c r="AE38" s="690"/>
      <c r="AF38" s="690"/>
      <c r="AG38" s="690"/>
      <c r="AH38" s="690"/>
      <c r="AI38" s="690"/>
      <c r="AJ38" s="686"/>
      <c r="AK38" s="639">
        <f t="shared" si="34"/>
        <v>42.019999999999996</v>
      </c>
      <c r="AL38" s="617"/>
    </row>
    <row r="39" spans="1:38" s="618" customFormat="1" ht="30.75" customHeight="1">
      <c r="A39" s="647" t="s">
        <v>1219</v>
      </c>
      <c r="B39" s="647">
        <v>104090</v>
      </c>
      <c r="C39" s="657">
        <f t="shared" si="27"/>
        <v>0.0024</v>
      </c>
      <c r="D39" s="647"/>
      <c r="E39" s="657">
        <f t="shared" si="28"/>
        <v>0</v>
      </c>
      <c r="F39" s="650">
        <v>58.0204878393665</v>
      </c>
      <c r="G39" s="649">
        <f t="shared" si="7"/>
        <v>0.0008</v>
      </c>
      <c r="H39" s="410">
        <v>93</v>
      </c>
      <c r="I39" s="649">
        <f t="shared" si="8"/>
        <v>0.0044</v>
      </c>
      <c r="J39" s="669">
        <v>118</v>
      </c>
      <c r="K39" s="648">
        <f t="shared" si="9"/>
        <v>0.0021</v>
      </c>
      <c r="L39" s="668"/>
      <c r="M39" s="654"/>
      <c r="N39" s="647">
        <v>455</v>
      </c>
      <c r="O39" s="657">
        <f t="shared" si="29"/>
        <v>0.0038</v>
      </c>
      <c r="P39" s="647">
        <v>5</v>
      </c>
      <c r="Q39" s="657">
        <f t="shared" si="30"/>
        <v>0.0156</v>
      </c>
      <c r="R39" s="641"/>
      <c r="S39" s="649">
        <f t="shared" si="13"/>
        <v>0</v>
      </c>
      <c r="T39" s="649">
        <f t="shared" si="19"/>
        <v>2.194</v>
      </c>
      <c r="U39" s="649">
        <f t="shared" si="14"/>
        <v>0.0022</v>
      </c>
      <c r="V39" s="677">
        <f t="shared" si="31"/>
        <v>8.04</v>
      </c>
      <c r="W39" s="647">
        <v>51</v>
      </c>
      <c r="X39" s="647"/>
      <c r="Y39" s="685">
        <v>4823</v>
      </c>
      <c r="Z39" s="681">
        <f t="shared" si="16"/>
        <v>0.0024</v>
      </c>
      <c r="AA39" s="677">
        <f t="shared" si="32"/>
        <v>6.77</v>
      </c>
      <c r="AB39" s="689">
        <v>2120</v>
      </c>
      <c r="AC39" s="671"/>
      <c r="AD39" s="639">
        <f t="shared" si="33"/>
        <v>5.3</v>
      </c>
      <c r="AE39" s="690"/>
      <c r="AF39" s="690"/>
      <c r="AG39" s="690"/>
      <c r="AH39" s="690"/>
      <c r="AI39" s="690"/>
      <c r="AJ39" s="686"/>
      <c r="AK39" s="639">
        <f t="shared" si="34"/>
        <v>20.11</v>
      </c>
      <c r="AL39" s="617"/>
    </row>
    <row r="40" spans="1:38" s="618" customFormat="1" ht="30.75" customHeight="1">
      <c r="A40" s="656" t="s">
        <v>1220</v>
      </c>
      <c r="B40" s="647">
        <v>274184</v>
      </c>
      <c r="C40" s="657">
        <f t="shared" si="27"/>
        <v>0.0063</v>
      </c>
      <c r="D40" s="647"/>
      <c r="E40" s="657">
        <f t="shared" si="28"/>
        <v>0</v>
      </c>
      <c r="F40" s="650">
        <v>777.392673925339</v>
      </c>
      <c r="G40" s="649">
        <f t="shared" si="7"/>
        <v>0.0107</v>
      </c>
      <c r="H40" s="410">
        <v>116</v>
      </c>
      <c r="I40" s="649">
        <f t="shared" si="8"/>
        <v>0.0054</v>
      </c>
      <c r="J40" s="669">
        <v>503</v>
      </c>
      <c r="K40" s="648">
        <f t="shared" si="9"/>
        <v>0.0091</v>
      </c>
      <c r="L40" s="668"/>
      <c r="M40" s="654"/>
      <c r="N40" s="647">
        <v>600</v>
      </c>
      <c r="O40" s="657">
        <f t="shared" si="29"/>
        <v>0.0051</v>
      </c>
      <c r="P40" s="647">
        <v>4</v>
      </c>
      <c r="Q40" s="657">
        <f t="shared" si="30"/>
        <v>0.0125</v>
      </c>
      <c r="R40" s="641"/>
      <c r="S40" s="649">
        <f t="shared" si="13"/>
        <v>0</v>
      </c>
      <c r="T40" s="649">
        <f t="shared" si="19"/>
        <v>4.786</v>
      </c>
      <c r="U40" s="649">
        <f t="shared" si="14"/>
        <v>0.0048</v>
      </c>
      <c r="V40" s="677">
        <f t="shared" si="31"/>
        <v>17.55</v>
      </c>
      <c r="W40" s="647">
        <v>89</v>
      </c>
      <c r="X40" s="647"/>
      <c r="Y40" s="685">
        <v>13711</v>
      </c>
      <c r="Z40" s="681">
        <f t="shared" si="16"/>
        <v>0.0061</v>
      </c>
      <c r="AA40" s="677">
        <f t="shared" si="32"/>
        <v>17.2</v>
      </c>
      <c r="AB40" s="689">
        <v>4680</v>
      </c>
      <c r="AC40" s="671"/>
      <c r="AD40" s="639">
        <f t="shared" si="33"/>
        <v>11.700000000000001</v>
      </c>
      <c r="AE40" s="690"/>
      <c r="AF40" s="690"/>
      <c r="AG40" s="690"/>
      <c r="AH40" s="690"/>
      <c r="AI40" s="690"/>
      <c r="AJ40" s="686"/>
      <c r="AK40" s="639">
        <f t="shared" si="34"/>
        <v>46.45</v>
      </c>
      <c r="AL40" s="617"/>
    </row>
    <row r="41" spans="1:38" s="618" customFormat="1" ht="30.75" customHeight="1">
      <c r="A41" s="656" t="s">
        <v>1221</v>
      </c>
      <c r="B41" s="647">
        <v>382591</v>
      </c>
      <c r="C41" s="657">
        <f t="shared" si="27"/>
        <v>0.0088</v>
      </c>
      <c r="D41" s="647"/>
      <c r="E41" s="657">
        <f t="shared" si="28"/>
        <v>0</v>
      </c>
      <c r="F41" s="650">
        <v>662.818412518854</v>
      </c>
      <c r="G41" s="649">
        <f t="shared" si="7"/>
        <v>0.0092</v>
      </c>
      <c r="H41" s="410">
        <v>93</v>
      </c>
      <c r="I41" s="649">
        <f t="shared" si="8"/>
        <v>0.0044</v>
      </c>
      <c r="J41" s="669">
        <v>565</v>
      </c>
      <c r="K41" s="648">
        <f t="shared" si="9"/>
        <v>0.0103</v>
      </c>
      <c r="L41" s="668"/>
      <c r="M41" s="654"/>
      <c r="N41" s="647">
        <v>644</v>
      </c>
      <c r="O41" s="657">
        <f t="shared" si="29"/>
        <v>0.0054</v>
      </c>
      <c r="P41" s="647">
        <v>3</v>
      </c>
      <c r="Q41" s="657">
        <f t="shared" si="30"/>
        <v>0.0093</v>
      </c>
      <c r="R41" s="641"/>
      <c r="S41" s="649">
        <f t="shared" si="13"/>
        <v>0</v>
      </c>
      <c r="T41" s="649">
        <f t="shared" si="19"/>
        <v>4.792</v>
      </c>
      <c r="U41" s="649">
        <f t="shared" si="14"/>
        <v>0.0048</v>
      </c>
      <c r="V41" s="677">
        <f t="shared" si="31"/>
        <v>17.55</v>
      </c>
      <c r="W41" s="647">
        <v>101</v>
      </c>
      <c r="X41" s="647"/>
      <c r="Y41" s="685">
        <v>12965</v>
      </c>
      <c r="Z41" s="681">
        <f t="shared" si="16"/>
        <v>0.006</v>
      </c>
      <c r="AA41" s="677">
        <f t="shared" si="32"/>
        <v>16.92</v>
      </c>
      <c r="AB41" s="689">
        <v>4660</v>
      </c>
      <c r="AC41" s="671"/>
      <c r="AD41" s="639">
        <f t="shared" si="33"/>
        <v>11.65</v>
      </c>
      <c r="AE41" s="690"/>
      <c r="AF41" s="690"/>
      <c r="AG41" s="690"/>
      <c r="AH41" s="690"/>
      <c r="AI41" s="690"/>
      <c r="AJ41" s="686">
        <v>3</v>
      </c>
      <c r="AK41" s="639">
        <f t="shared" si="34"/>
        <v>49.12</v>
      </c>
      <c r="AL41" s="617"/>
    </row>
    <row r="42" spans="1:38" s="618" customFormat="1" ht="30.75" customHeight="1">
      <c r="A42" s="656" t="s">
        <v>1222</v>
      </c>
      <c r="B42" s="647">
        <v>151550</v>
      </c>
      <c r="C42" s="657">
        <f t="shared" si="27"/>
        <v>0.0035</v>
      </c>
      <c r="D42" s="647"/>
      <c r="E42" s="657">
        <f t="shared" si="28"/>
        <v>0</v>
      </c>
      <c r="F42" s="650">
        <v>268.74980816365</v>
      </c>
      <c r="G42" s="649">
        <f t="shared" si="7"/>
        <v>0.0037</v>
      </c>
      <c r="H42" s="410">
        <v>93</v>
      </c>
      <c r="I42" s="649">
        <f t="shared" si="8"/>
        <v>0.0044</v>
      </c>
      <c r="J42" s="669">
        <v>235</v>
      </c>
      <c r="K42" s="648">
        <f t="shared" si="9"/>
        <v>0.0043</v>
      </c>
      <c r="L42" s="668"/>
      <c r="M42" s="654"/>
      <c r="N42" s="647">
        <v>600</v>
      </c>
      <c r="O42" s="657">
        <f t="shared" si="29"/>
        <v>0.0051</v>
      </c>
      <c r="P42" s="647">
        <v>3</v>
      </c>
      <c r="Q42" s="657">
        <f t="shared" si="30"/>
        <v>0.0093</v>
      </c>
      <c r="R42" s="641"/>
      <c r="S42" s="649">
        <f t="shared" si="13"/>
        <v>0</v>
      </c>
      <c r="T42" s="649">
        <f t="shared" si="19"/>
        <v>2.744</v>
      </c>
      <c r="U42" s="649">
        <f t="shared" si="14"/>
        <v>0.0027</v>
      </c>
      <c r="V42" s="677">
        <f t="shared" si="31"/>
        <v>9.87</v>
      </c>
      <c r="W42" s="647">
        <v>39</v>
      </c>
      <c r="X42" s="647"/>
      <c r="Y42" s="685">
        <v>7145</v>
      </c>
      <c r="Z42" s="681">
        <f t="shared" si="16"/>
        <v>0.0031</v>
      </c>
      <c r="AA42" s="677">
        <f t="shared" si="32"/>
        <v>8.74</v>
      </c>
      <c r="AB42" s="689">
        <v>2804</v>
      </c>
      <c r="AC42" s="671"/>
      <c r="AD42" s="639">
        <f t="shared" si="33"/>
        <v>7.01</v>
      </c>
      <c r="AE42" s="690"/>
      <c r="AF42" s="690"/>
      <c r="AG42" s="690"/>
      <c r="AH42" s="690"/>
      <c r="AI42" s="690"/>
      <c r="AJ42" s="686"/>
      <c r="AK42" s="639">
        <f t="shared" si="34"/>
        <v>25.619999999999997</v>
      </c>
      <c r="AL42" s="617"/>
    </row>
    <row r="43" spans="1:38" s="618" customFormat="1" ht="30.75" customHeight="1">
      <c r="A43" s="656" t="s">
        <v>1223</v>
      </c>
      <c r="B43" s="647">
        <v>92760</v>
      </c>
      <c r="C43" s="657">
        <f t="shared" si="27"/>
        <v>0.0021</v>
      </c>
      <c r="D43" s="647"/>
      <c r="E43" s="657">
        <f t="shared" si="28"/>
        <v>0</v>
      </c>
      <c r="F43" s="650">
        <v>258.005273378582</v>
      </c>
      <c r="G43" s="649">
        <f t="shared" si="7"/>
        <v>0.0036</v>
      </c>
      <c r="H43" s="410">
        <v>93</v>
      </c>
      <c r="I43" s="649">
        <f t="shared" si="8"/>
        <v>0.0044</v>
      </c>
      <c r="J43" s="669">
        <v>187</v>
      </c>
      <c r="K43" s="648">
        <f t="shared" si="9"/>
        <v>0.0034</v>
      </c>
      <c r="L43" s="668"/>
      <c r="M43" s="654"/>
      <c r="N43" s="647">
        <v>275</v>
      </c>
      <c r="O43" s="657">
        <f t="shared" si="29"/>
        <v>0.0023</v>
      </c>
      <c r="P43" s="647">
        <v>3</v>
      </c>
      <c r="Q43" s="657">
        <f t="shared" si="30"/>
        <v>0.0093</v>
      </c>
      <c r="R43" s="641"/>
      <c r="S43" s="649">
        <f t="shared" si="13"/>
        <v>0</v>
      </c>
      <c r="T43" s="649">
        <f t="shared" si="19"/>
        <v>2.176</v>
      </c>
      <c r="U43" s="649">
        <f t="shared" si="14"/>
        <v>0.0022</v>
      </c>
      <c r="V43" s="677">
        <f t="shared" si="31"/>
        <v>8.04</v>
      </c>
      <c r="W43" s="647">
        <v>32</v>
      </c>
      <c r="X43" s="647"/>
      <c r="Y43" s="685">
        <v>6120</v>
      </c>
      <c r="Z43" s="681">
        <f t="shared" si="16"/>
        <v>0.0026</v>
      </c>
      <c r="AA43" s="677">
        <f t="shared" si="32"/>
        <v>7.33</v>
      </c>
      <c r="AB43" s="689">
        <v>2456</v>
      </c>
      <c r="AC43" s="671"/>
      <c r="AD43" s="639">
        <f t="shared" si="33"/>
        <v>6.140000000000001</v>
      </c>
      <c r="AE43" s="690"/>
      <c r="AF43" s="690"/>
      <c r="AG43" s="690"/>
      <c r="AH43" s="690"/>
      <c r="AI43" s="690"/>
      <c r="AJ43" s="686"/>
      <c r="AK43" s="639">
        <f t="shared" si="34"/>
        <v>21.509999999999998</v>
      </c>
      <c r="AL43" s="617"/>
    </row>
    <row r="44" spans="1:38" s="618" customFormat="1" ht="30.75" customHeight="1">
      <c r="A44" s="656" t="s">
        <v>1224</v>
      </c>
      <c r="B44" s="647">
        <v>392329</v>
      </c>
      <c r="C44" s="657">
        <f t="shared" si="27"/>
        <v>0.009</v>
      </c>
      <c r="D44" s="647"/>
      <c r="E44" s="657">
        <f t="shared" si="28"/>
        <v>0</v>
      </c>
      <c r="F44" s="650">
        <v>1467.66934200603</v>
      </c>
      <c r="G44" s="649">
        <f t="shared" si="7"/>
        <v>0.0203</v>
      </c>
      <c r="H44" s="410">
        <v>93</v>
      </c>
      <c r="I44" s="649">
        <f t="shared" si="8"/>
        <v>0.0044</v>
      </c>
      <c r="J44" s="669">
        <v>329</v>
      </c>
      <c r="K44" s="648">
        <f t="shared" si="9"/>
        <v>0.006</v>
      </c>
      <c r="L44" s="668"/>
      <c r="M44" s="654"/>
      <c r="N44" s="647">
        <v>1787</v>
      </c>
      <c r="O44" s="657">
        <f t="shared" si="29"/>
        <v>0.0151</v>
      </c>
      <c r="P44" s="647">
        <v>3</v>
      </c>
      <c r="Q44" s="657">
        <f t="shared" si="30"/>
        <v>0.0093</v>
      </c>
      <c r="R44" s="641"/>
      <c r="S44" s="649">
        <f t="shared" si="13"/>
        <v>0</v>
      </c>
      <c r="T44" s="649">
        <f t="shared" si="19"/>
        <v>6.119</v>
      </c>
      <c r="U44" s="649">
        <f t="shared" si="14"/>
        <v>0.0061</v>
      </c>
      <c r="V44" s="677">
        <f t="shared" si="31"/>
        <v>22.3</v>
      </c>
      <c r="W44" s="647">
        <v>275</v>
      </c>
      <c r="X44" s="647"/>
      <c r="Y44" s="685">
        <v>11106</v>
      </c>
      <c r="Z44" s="681">
        <f t="shared" si="16"/>
        <v>0.0077</v>
      </c>
      <c r="AA44" s="677">
        <f t="shared" si="32"/>
        <v>21.71</v>
      </c>
      <c r="AB44" s="689">
        <v>3640</v>
      </c>
      <c r="AC44" s="671"/>
      <c r="AD44" s="639">
        <f t="shared" si="33"/>
        <v>9.1</v>
      </c>
      <c r="AE44" s="690"/>
      <c r="AF44" s="690"/>
      <c r="AG44" s="690"/>
      <c r="AH44" s="690"/>
      <c r="AI44" s="690"/>
      <c r="AJ44" s="686"/>
      <c r="AK44" s="639">
        <f t="shared" si="34"/>
        <v>53.11000000000001</v>
      </c>
      <c r="AL44" s="617"/>
    </row>
    <row r="45" spans="1:38" s="618" customFormat="1" ht="30.75" customHeight="1">
      <c r="A45" s="656" t="s">
        <v>1225</v>
      </c>
      <c r="B45" s="647">
        <v>116799</v>
      </c>
      <c r="C45" s="657">
        <f t="shared" si="27"/>
        <v>0.0027</v>
      </c>
      <c r="D45" s="647"/>
      <c r="E45" s="657">
        <f t="shared" si="28"/>
        <v>0</v>
      </c>
      <c r="F45" s="650">
        <v>51.5737669683258</v>
      </c>
      <c r="G45" s="649">
        <f t="shared" si="7"/>
        <v>0.0007</v>
      </c>
      <c r="H45" s="410">
        <v>93</v>
      </c>
      <c r="I45" s="649">
        <f t="shared" si="8"/>
        <v>0.0044</v>
      </c>
      <c r="J45" s="669">
        <v>58</v>
      </c>
      <c r="K45" s="648">
        <f t="shared" si="9"/>
        <v>0.0011</v>
      </c>
      <c r="L45" s="668"/>
      <c r="M45" s="654"/>
      <c r="N45" s="647">
        <v>310</v>
      </c>
      <c r="O45" s="657">
        <f t="shared" si="29"/>
        <v>0.0026</v>
      </c>
      <c r="P45" s="647">
        <v>3</v>
      </c>
      <c r="Q45" s="657">
        <f t="shared" si="30"/>
        <v>0.0093</v>
      </c>
      <c r="R45" s="641"/>
      <c r="S45" s="649">
        <f t="shared" si="13"/>
        <v>0</v>
      </c>
      <c r="T45" s="649">
        <f t="shared" si="19"/>
        <v>1.489</v>
      </c>
      <c r="U45" s="649">
        <f t="shared" si="14"/>
        <v>0.0015</v>
      </c>
      <c r="V45" s="677">
        <f t="shared" si="31"/>
        <v>5.48</v>
      </c>
      <c r="W45" s="647">
        <v>22</v>
      </c>
      <c r="X45" s="647"/>
      <c r="Y45" s="685">
        <v>3205</v>
      </c>
      <c r="Z45" s="681">
        <f t="shared" si="16"/>
        <v>0.0014</v>
      </c>
      <c r="AA45" s="677">
        <f t="shared" si="32"/>
        <v>3.95</v>
      </c>
      <c r="AB45" s="689">
        <v>1304</v>
      </c>
      <c r="AC45" s="671"/>
      <c r="AD45" s="639">
        <f t="shared" si="33"/>
        <v>3.2600000000000002</v>
      </c>
      <c r="AE45" s="690"/>
      <c r="AF45" s="690"/>
      <c r="AG45" s="690"/>
      <c r="AH45" s="690"/>
      <c r="AI45" s="690"/>
      <c r="AJ45" s="686"/>
      <c r="AK45" s="639">
        <f t="shared" si="34"/>
        <v>12.69</v>
      </c>
      <c r="AL45" s="617"/>
    </row>
    <row r="46" spans="1:38" s="618" customFormat="1" ht="30.75" customHeight="1">
      <c r="A46" s="656" t="s">
        <v>1226</v>
      </c>
      <c r="B46" s="647">
        <v>477036</v>
      </c>
      <c r="C46" s="657">
        <f t="shared" si="27"/>
        <v>0.0109</v>
      </c>
      <c r="D46" s="647"/>
      <c r="E46" s="657">
        <f t="shared" si="28"/>
        <v>0</v>
      </c>
      <c r="F46" s="650">
        <v>3502.71833993213</v>
      </c>
      <c r="G46" s="649">
        <f t="shared" si="7"/>
        <v>0.0484</v>
      </c>
      <c r="H46" s="410">
        <v>93</v>
      </c>
      <c r="I46" s="649">
        <f t="shared" si="8"/>
        <v>0.0044</v>
      </c>
      <c r="J46" s="669">
        <v>683</v>
      </c>
      <c r="K46" s="648">
        <f t="shared" si="9"/>
        <v>0.0124</v>
      </c>
      <c r="L46" s="668"/>
      <c r="M46" s="654"/>
      <c r="N46" s="647">
        <v>1566</v>
      </c>
      <c r="O46" s="657">
        <f t="shared" si="29"/>
        <v>0.0132</v>
      </c>
      <c r="P46" s="647">
        <v>3</v>
      </c>
      <c r="Q46" s="657">
        <f t="shared" si="30"/>
        <v>0.0093</v>
      </c>
      <c r="R46" s="641"/>
      <c r="S46" s="649">
        <f t="shared" si="13"/>
        <v>0</v>
      </c>
      <c r="T46" s="649">
        <f t="shared" si="19"/>
        <v>10.095</v>
      </c>
      <c r="U46" s="649">
        <f t="shared" si="14"/>
        <v>0.0101</v>
      </c>
      <c r="V46" s="677">
        <f t="shared" si="31"/>
        <v>36.93</v>
      </c>
      <c r="W46" s="647">
        <v>347</v>
      </c>
      <c r="X46" s="647"/>
      <c r="Y46" s="685">
        <v>13336</v>
      </c>
      <c r="Z46" s="681">
        <f t="shared" si="16"/>
        <v>0.0094</v>
      </c>
      <c r="AA46" s="677">
        <f t="shared" si="32"/>
        <v>26.51</v>
      </c>
      <c r="AB46" s="689">
        <v>4088</v>
      </c>
      <c r="AC46" s="671"/>
      <c r="AD46" s="639">
        <f t="shared" si="33"/>
        <v>10.22</v>
      </c>
      <c r="AE46" s="690"/>
      <c r="AF46" s="690"/>
      <c r="AG46" s="690"/>
      <c r="AH46" s="690"/>
      <c r="AI46" s="690"/>
      <c r="AJ46" s="686"/>
      <c r="AK46" s="639">
        <f t="shared" si="34"/>
        <v>73.66</v>
      </c>
      <c r="AL46" s="617"/>
    </row>
    <row r="47" spans="1:38" s="618" customFormat="1" ht="30.75" customHeight="1">
      <c r="A47" s="659" t="s">
        <v>1227</v>
      </c>
      <c r="B47" s="647">
        <v>280340</v>
      </c>
      <c r="C47" s="657">
        <f t="shared" si="27"/>
        <v>0.0064</v>
      </c>
      <c r="D47" s="647"/>
      <c r="E47" s="657">
        <f t="shared" si="28"/>
        <v>0</v>
      </c>
      <c r="F47" s="650">
        <v>2050.56888150452</v>
      </c>
      <c r="G47" s="649">
        <f t="shared" si="7"/>
        <v>0.0283</v>
      </c>
      <c r="H47" s="410">
        <v>116</v>
      </c>
      <c r="I47" s="649">
        <f t="shared" si="8"/>
        <v>0.0054</v>
      </c>
      <c r="J47" s="669">
        <v>305</v>
      </c>
      <c r="K47" s="648">
        <f t="shared" si="9"/>
        <v>0.0055</v>
      </c>
      <c r="L47" s="668"/>
      <c r="M47" s="654"/>
      <c r="N47" s="647">
        <v>218</v>
      </c>
      <c r="O47" s="657">
        <f t="shared" si="29"/>
        <v>0.0018</v>
      </c>
      <c r="P47" s="647">
        <v>3</v>
      </c>
      <c r="Q47" s="657">
        <f t="shared" si="30"/>
        <v>0.0093</v>
      </c>
      <c r="R47" s="641"/>
      <c r="S47" s="649">
        <f t="shared" si="13"/>
        <v>0</v>
      </c>
      <c r="T47" s="649">
        <f t="shared" si="19"/>
        <v>5.276</v>
      </c>
      <c r="U47" s="649">
        <f t="shared" si="14"/>
        <v>0.0053</v>
      </c>
      <c r="V47" s="677">
        <f t="shared" si="31"/>
        <v>19.38</v>
      </c>
      <c r="W47" s="647">
        <v>446</v>
      </c>
      <c r="X47" s="647"/>
      <c r="Y47" s="685">
        <v>8803</v>
      </c>
      <c r="Z47" s="681">
        <f t="shared" si="16"/>
        <v>0.0092</v>
      </c>
      <c r="AA47" s="677">
        <f t="shared" si="32"/>
        <v>25.94</v>
      </c>
      <c r="AB47" s="689">
        <v>3060</v>
      </c>
      <c r="AC47" s="671"/>
      <c r="AD47" s="639">
        <f t="shared" si="33"/>
        <v>7.65</v>
      </c>
      <c r="AE47" s="690"/>
      <c r="AF47" s="690"/>
      <c r="AG47" s="690"/>
      <c r="AH47" s="690"/>
      <c r="AI47" s="690"/>
      <c r="AJ47" s="686"/>
      <c r="AK47" s="639">
        <f t="shared" si="34"/>
        <v>52.97</v>
      </c>
      <c r="AL47" s="617"/>
    </row>
    <row r="48" spans="1:38" s="618" customFormat="1" ht="30.75" customHeight="1">
      <c r="A48" s="656" t="s">
        <v>1228</v>
      </c>
      <c r="B48" s="647">
        <v>306583</v>
      </c>
      <c r="C48" s="657">
        <f t="shared" si="27"/>
        <v>0.007</v>
      </c>
      <c r="D48" s="647"/>
      <c r="E48" s="657">
        <f t="shared" si="28"/>
        <v>0</v>
      </c>
      <c r="F48" s="650">
        <v>572.325552884615</v>
      </c>
      <c r="G48" s="649">
        <f t="shared" si="7"/>
        <v>0.0079</v>
      </c>
      <c r="H48" s="410">
        <v>116</v>
      </c>
      <c r="I48" s="649">
        <f t="shared" si="8"/>
        <v>0.0054</v>
      </c>
      <c r="J48" s="669">
        <v>392</v>
      </c>
      <c r="K48" s="648">
        <f t="shared" si="9"/>
        <v>0.0071</v>
      </c>
      <c r="L48" s="668"/>
      <c r="M48" s="654"/>
      <c r="N48" s="647">
        <v>2020</v>
      </c>
      <c r="O48" s="657">
        <f t="shared" si="29"/>
        <v>0.017</v>
      </c>
      <c r="P48" s="647">
        <v>4</v>
      </c>
      <c r="Q48" s="657">
        <f t="shared" si="30"/>
        <v>0.0125</v>
      </c>
      <c r="R48" s="641">
        <v>10000</v>
      </c>
      <c r="S48" s="649">
        <f t="shared" si="13"/>
        <v>0.1227</v>
      </c>
      <c r="T48" s="649">
        <f t="shared" si="19"/>
        <v>12.812</v>
      </c>
      <c r="U48" s="649">
        <f t="shared" si="14"/>
        <v>0.0128</v>
      </c>
      <c r="V48" s="677">
        <f t="shared" si="31"/>
        <v>46.8</v>
      </c>
      <c r="W48" s="647">
        <v>498</v>
      </c>
      <c r="X48" s="647">
        <v>1</v>
      </c>
      <c r="Y48" s="685">
        <v>13805</v>
      </c>
      <c r="Z48" s="681">
        <f t="shared" si="16"/>
        <v>0.0223</v>
      </c>
      <c r="AA48" s="677">
        <f t="shared" si="32"/>
        <v>62.89</v>
      </c>
      <c r="AB48" s="689">
        <v>3844</v>
      </c>
      <c r="AC48" s="671"/>
      <c r="AD48" s="639">
        <f t="shared" si="33"/>
        <v>9.61</v>
      </c>
      <c r="AE48" s="690"/>
      <c r="AF48" s="690"/>
      <c r="AG48" s="690"/>
      <c r="AH48" s="690"/>
      <c r="AI48" s="690"/>
      <c r="AJ48" s="686"/>
      <c r="AK48" s="639">
        <f t="shared" si="34"/>
        <v>119.3</v>
      </c>
      <c r="AL48" s="617"/>
    </row>
    <row r="49" spans="1:38" s="618" customFormat="1" ht="30.75" customHeight="1">
      <c r="A49" s="656" t="s">
        <v>1229</v>
      </c>
      <c r="B49" s="647">
        <v>303451</v>
      </c>
      <c r="C49" s="657">
        <f t="shared" si="27"/>
        <v>0.007</v>
      </c>
      <c r="D49" s="647"/>
      <c r="E49" s="657">
        <f t="shared" si="28"/>
        <v>0</v>
      </c>
      <c r="F49" s="650">
        <v>2109.10101385747</v>
      </c>
      <c r="G49" s="649">
        <f t="shared" si="7"/>
        <v>0.0291</v>
      </c>
      <c r="H49" s="410">
        <v>93</v>
      </c>
      <c r="I49" s="649">
        <f t="shared" si="8"/>
        <v>0.0044</v>
      </c>
      <c r="J49" s="669">
        <v>477</v>
      </c>
      <c r="K49" s="648">
        <f t="shared" si="9"/>
        <v>0.0087</v>
      </c>
      <c r="L49" s="668"/>
      <c r="M49" s="654"/>
      <c r="N49" s="647">
        <v>639</v>
      </c>
      <c r="O49" s="657">
        <f t="shared" si="29"/>
        <v>0.0054</v>
      </c>
      <c r="P49" s="647">
        <v>3</v>
      </c>
      <c r="Q49" s="657">
        <f t="shared" si="30"/>
        <v>0.0093</v>
      </c>
      <c r="R49" s="641"/>
      <c r="S49" s="649">
        <f t="shared" si="13"/>
        <v>0</v>
      </c>
      <c r="T49" s="649">
        <f t="shared" si="19"/>
        <v>6.372</v>
      </c>
      <c r="U49" s="649">
        <f t="shared" si="14"/>
        <v>0.0064</v>
      </c>
      <c r="V49" s="677">
        <f t="shared" si="31"/>
        <v>23.4</v>
      </c>
      <c r="W49" s="647">
        <v>197</v>
      </c>
      <c r="X49" s="647"/>
      <c r="Y49" s="685">
        <v>9006</v>
      </c>
      <c r="Z49" s="681">
        <f t="shared" si="16"/>
        <v>0.0059</v>
      </c>
      <c r="AA49" s="677">
        <f t="shared" si="32"/>
        <v>16.64</v>
      </c>
      <c r="AB49" s="689">
        <v>2728</v>
      </c>
      <c r="AC49" s="671"/>
      <c r="AD49" s="639">
        <f t="shared" si="33"/>
        <v>6.82</v>
      </c>
      <c r="AE49" s="690"/>
      <c r="AF49" s="690"/>
      <c r="AG49" s="690"/>
      <c r="AH49" s="690"/>
      <c r="AI49" s="690"/>
      <c r="AJ49" s="686"/>
      <c r="AK49" s="639">
        <f t="shared" si="34"/>
        <v>46.86</v>
      </c>
      <c r="AL49" s="617"/>
    </row>
    <row r="50" spans="1:38" s="618" customFormat="1" ht="30.75" customHeight="1">
      <c r="A50" s="656" t="s">
        <v>1230</v>
      </c>
      <c r="B50" s="647">
        <v>643684</v>
      </c>
      <c r="C50" s="657">
        <f t="shared" si="27"/>
        <v>0.0148</v>
      </c>
      <c r="D50" s="647">
        <v>1800</v>
      </c>
      <c r="E50" s="657">
        <f t="shared" si="28"/>
        <v>0.0134</v>
      </c>
      <c r="F50" s="650">
        <v>5997.01945324284</v>
      </c>
      <c r="G50" s="649">
        <f t="shared" si="7"/>
        <v>0.0829</v>
      </c>
      <c r="H50" s="410">
        <v>93</v>
      </c>
      <c r="I50" s="649">
        <f t="shared" si="8"/>
        <v>0.0044</v>
      </c>
      <c r="J50" s="669">
        <v>442</v>
      </c>
      <c r="K50" s="648">
        <f t="shared" si="9"/>
        <v>0.008</v>
      </c>
      <c r="L50" s="668"/>
      <c r="M50" s="654"/>
      <c r="N50" s="647">
        <v>900</v>
      </c>
      <c r="O50" s="657">
        <f t="shared" si="29"/>
        <v>0.0076</v>
      </c>
      <c r="P50" s="647">
        <v>3</v>
      </c>
      <c r="Q50" s="657">
        <f t="shared" si="30"/>
        <v>0.0093</v>
      </c>
      <c r="R50" s="641"/>
      <c r="S50" s="649">
        <f t="shared" si="13"/>
        <v>0</v>
      </c>
      <c r="T50" s="649">
        <f t="shared" si="19"/>
        <v>17.068</v>
      </c>
      <c r="U50" s="649">
        <f t="shared" si="14"/>
        <v>0.0171</v>
      </c>
      <c r="V50" s="677">
        <f t="shared" si="31"/>
        <v>62.52</v>
      </c>
      <c r="W50" s="647">
        <v>1268</v>
      </c>
      <c r="X50" s="647">
        <v>1</v>
      </c>
      <c r="Y50" s="685">
        <v>19849</v>
      </c>
      <c r="Z50" s="681">
        <f t="shared" si="16"/>
        <v>0.0349</v>
      </c>
      <c r="AA50" s="677">
        <f t="shared" si="32"/>
        <v>98.42</v>
      </c>
      <c r="AB50" s="689">
        <v>5692</v>
      </c>
      <c r="AC50" s="671"/>
      <c r="AD50" s="639">
        <f t="shared" si="33"/>
        <v>14.23</v>
      </c>
      <c r="AE50" s="690"/>
      <c r="AF50" s="690"/>
      <c r="AG50" s="690"/>
      <c r="AH50" s="690"/>
      <c r="AI50" s="690"/>
      <c r="AJ50" s="686">
        <v>9</v>
      </c>
      <c r="AK50" s="639">
        <f t="shared" si="34"/>
        <v>184.17</v>
      </c>
      <c r="AL50" s="617"/>
    </row>
    <row r="51" spans="1:38" s="618" customFormat="1" ht="30.75" customHeight="1">
      <c r="A51" s="647" t="s">
        <v>1231</v>
      </c>
      <c r="B51" s="647">
        <v>643470</v>
      </c>
      <c r="C51" s="657">
        <f t="shared" si="27"/>
        <v>0.0148</v>
      </c>
      <c r="D51" s="647">
        <v>1800</v>
      </c>
      <c r="E51" s="657">
        <f t="shared" si="28"/>
        <v>0.0134</v>
      </c>
      <c r="F51" s="650">
        <v>4454.82056042609</v>
      </c>
      <c r="G51" s="649">
        <f t="shared" si="7"/>
        <v>0.0616</v>
      </c>
      <c r="H51" s="410">
        <v>116</v>
      </c>
      <c r="I51" s="649">
        <f t="shared" si="8"/>
        <v>0.0054</v>
      </c>
      <c r="J51" s="669">
        <v>697</v>
      </c>
      <c r="K51" s="648">
        <f t="shared" si="9"/>
        <v>0.0127</v>
      </c>
      <c r="L51" s="668"/>
      <c r="M51" s="654"/>
      <c r="N51" s="647">
        <v>582</v>
      </c>
      <c r="O51" s="657">
        <f t="shared" si="29"/>
        <v>0.0049</v>
      </c>
      <c r="P51" s="647">
        <v>3</v>
      </c>
      <c r="Q51" s="657">
        <f t="shared" si="30"/>
        <v>0.0093</v>
      </c>
      <c r="R51" s="641"/>
      <c r="S51" s="649">
        <f t="shared" si="13"/>
        <v>0</v>
      </c>
      <c r="T51" s="649">
        <f t="shared" si="19"/>
        <v>15.631</v>
      </c>
      <c r="U51" s="649">
        <f t="shared" si="14"/>
        <v>0.0156</v>
      </c>
      <c r="V51" s="677">
        <f t="shared" si="31"/>
        <v>57.03</v>
      </c>
      <c r="W51" s="647">
        <v>229</v>
      </c>
      <c r="X51" s="647"/>
      <c r="Y51" s="685">
        <v>17155</v>
      </c>
      <c r="Z51" s="681">
        <f t="shared" si="16"/>
        <v>0.0092</v>
      </c>
      <c r="AA51" s="677">
        <f t="shared" si="32"/>
        <v>25.94</v>
      </c>
      <c r="AB51" s="689">
        <v>5164</v>
      </c>
      <c r="AC51" s="671"/>
      <c r="AD51" s="639">
        <f t="shared" si="33"/>
        <v>12.91</v>
      </c>
      <c r="AE51" s="690"/>
      <c r="AF51" s="690"/>
      <c r="AG51" s="690"/>
      <c r="AH51" s="690"/>
      <c r="AI51" s="690"/>
      <c r="AJ51" s="686">
        <v>7</v>
      </c>
      <c r="AK51" s="639">
        <f t="shared" si="34"/>
        <v>102.88</v>
      </c>
      <c r="AL51" s="617"/>
    </row>
    <row r="52" spans="1:38" s="618" customFormat="1" ht="30.75" customHeight="1">
      <c r="A52" s="656" t="s">
        <v>1232</v>
      </c>
      <c r="B52" s="647">
        <v>534833</v>
      </c>
      <c r="C52" s="657">
        <f t="shared" si="27"/>
        <v>0.0123</v>
      </c>
      <c r="D52" s="647"/>
      <c r="E52" s="657">
        <f t="shared" si="28"/>
        <v>0</v>
      </c>
      <c r="F52" s="650">
        <v>1302.40816412142</v>
      </c>
      <c r="G52" s="649">
        <f t="shared" si="7"/>
        <v>0.018</v>
      </c>
      <c r="H52" s="410">
        <v>93</v>
      </c>
      <c r="I52" s="649">
        <f t="shared" si="8"/>
        <v>0.0044</v>
      </c>
      <c r="J52" s="669">
        <v>653</v>
      </c>
      <c r="K52" s="648">
        <f t="shared" si="9"/>
        <v>0.0119</v>
      </c>
      <c r="L52" s="668"/>
      <c r="M52" s="654"/>
      <c r="N52" s="647">
        <v>1492</v>
      </c>
      <c r="O52" s="657">
        <f t="shared" si="29"/>
        <v>0.0126</v>
      </c>
      <c r="P52" s="647">
        <v>3</v>
      </c>
      <c r="Q52" s="657">
        <f t="shared" si="30"/>
        <v>0.0093</v>
      </c>
      <c r="R52" s="641">
        <v>4000</v>
      </c>
      <c r="S52" s="649">
        <f t="shared" si="13"/>
        <v>0.0491</v>
      </c>
      <c r="T52" s="649">
        <f t="shared" si="19"/>
        <v>9.905</v>
      </c>
      <c r="U52" s="649">
        <f t="shared" si="14"/>
        <v>0.0099</v>
      </c>
      <c r="V52" s="677">
        <f t="shared" si="31"/>
        <v>36.19</v>
      </c>
      <c r="W52" s="647">
        <v>254</v>
      </c>
      <c r="X52" s="647">
        <v>1</v>
      </c>
      <c r="Y52" s="685">
        <v>21858</v>
      </c>
      <c r="Z52" s="681">
        <f t="shared" si="16"/>
        <v>0.0218</v>
      </c>
      <c r="AA52" s="677">
        <f t="shared" si="32"/>
        <v>61.48</v>
      </c>
      <c r="AB52" s="689">
        <v>5444</v>
      </c>
      <c r="AC52" s="671"/>
      <c r="AD52" s="639">
        <f t="shared" si="33"/>
        <v>13.61</v>
      </c>
      <c r="AE52" s="690"/>
      <c r="AF52" s="690"/>
      <c r="AG52" s="690"/>
      <c r="AH52" s="690"/>
      <c r="AI52" s="690"/>
      <c r="AJ52" s="686"/>
      <c r="AK52" s="639">
        <f t="shared" si="34"/>
        <v>111.27999999999999</v>
      </c>
      <c r="AL52" s="617"/>
    </row>
    <row r="53" spans="1:38" s="618" customFormat="1" ht="30.75" customHeight="1">
      <c r="A53" s="656" t="s">
        <v>1233</v>
      </c>
      <c r="B53" s="647">
        <v>563913</v>
      </c>
      <c r="C53" s="657">
        <f t="shared" si="27"/>
        <v>0.0129</v>
      </c>
      <c r="D53" s="647"/>
      <c r="E53" s="657">
        <f t="shared" si="28"/>
        <v>0</v>
      </c>
      <c r="F53" s="650">
        <v>3410.31534078054</v>
      </c>
      <c r="G53" s="649">
        <f t="shared" si="7"/>
        <v>0.0471</v>
      </c>
      <c r="H53" s="410">
        <v>93</v>
      </c>
      <c r="I53" s="649">
        <f t="shared" si="8"/>
        <v>0.0044</v>
      </c>
      <c r="J53" s="669">
        <v>449</v>
      </c>
      <c r="K53" s="648">
        <f t="shared" si="9"/>
        <v>0.0082</v>
      </c>
      <c r="L53" s="668"/>
      <c r="M53" s="654"/>
      <c r="N53" s="647">
        <v>2033</v>
      </c>
      <c r="O53" s="657">
        <f t="shared" si="29"/>
        <v>0.0172</v>
      </c>
      <c r="P53" s="647">
        <v>3</v>
      </c>
      <c r="Q53" s="657">
        <f t="shared" si="30"/>
        <v>0.0093</v>
      </c>
      <c r="R53" s="641"/>
      <c r="S53" s="649">
        <f t="shared" si="13"/>
        <v>0</v>
      </c>
      <c r="T53" s="649">
        <f t="shared" si="19"/>
        <v>9.665</v>
      </c>
      <c r="U53" s="649">
        <f t="shared" si="14"/>
        <v>0.0097</v>
      </c>
      <c r="V53" s="677">
        <f t="shared" si="31"/>
        <v>35.46</v>
      </c>
      <c r="W53" s="647">
        <v>248</v>
      </c>
      <c r="X53" s="647"/>
      <c r="Y53" s="685">
        <v>18052</v>
      </c>
      <c r="Z53" s="681">
        <f t="shared" si="16"/>
        <v>0.0098</v>
      </c>
      <c r="AA53" s="677">
        <f t="shared" si="32"/>
        <v>27.64</v>
      </c>
      <c r="AB53" s="689">
        <v>4660</v>
      </c>
      <c r="AC53" s="671"/>
      <c r="AD53" s="639">
        <f t="shared" si="33"/>
        <v>11.65</v>
      </c>
      <c r="AE53" s="690"/>
      <c r="AF53" s="690"/>
      <c r="AG53" s="690"/>
      <c r="AH53" s="690"/>
      <c r="AI53" s="690"/>
      <c r="AJ53" s="686"/>
      <c r="AK53" s="639">
        <f t="shared" si="34"/>
        <v>74.75</v>
      </c>
      <c r="AL53" s="617"/>
    </row>
    <row r="54" spans="1:38" s="618" customFormat="1" ht="30.75" customHeight="1">
      <c r="A54" s="656" t="s">
        <v>1234</v>
      </c>
      <c r="B54" s="647">
        <v>122159</v>
      </c>
      <c r="C54" s="657">
        <f t="shared" si="27"/>
        <v>0.0028</v>
      </c>
      <c r="D54" s="647">
        <v>100</v>
      </c>
      <c r="E54" s="657">
        <f t="shared" si="28"/>
        <v>0.0007</v>
      </c>
      <c r="F54" s="650">
        <v>77.3606504524887</v>
      </c>
      <c r="G54" s="649">
        <f t="shared" si="7"/>
        <v>0.0011</v>
      </c>
      <c r="H54" s="410">
        <v>93</v>
      </c>
      <c r="I54" s="649">
        <f t="shared" si="8"/>
        <v>0.0044</v>
      </c>
      <c r="J54" s="669">
        <v>293</v>
      </c>
      <c r="K54" s="648">
        <f t="shared" si="9"/>
        <v>0.0053</v>
      </c>
      <c r="L54" s="668"/>
      <c r="M54" s="654"/>
      <c r="N54" s="647">
        <v>1000</v>
      </c>
      <c r="O54" s="657">
        <f t="shared" si="29"/>
        <v>0.0084</v>
      </c>
      <c r="P54" s="647">
        <v>3</v>
      </c>
      <c r="Q54" s="657">
        <f t="shared" si="30"/>
        <v>0.0093</v>
      </c>
      <c r="R54" s="641"/>
      <c r="S54" s="649">
        <f t="shared" si="13"/>
        <v>0</v>
      </c>
      <c r="T54" s="649">
        <f t="shared" si="19"/>
        <v>3.264</v>
      </c>
      <c r="U54" s="649">
        <f t="shared" si="14"/>
        <v>0.0033</v>
      </c>
      <c r="V54" s="677">
        <f t="shared" si="31"/>
        <v>12.06</v>
      </c>
      <c r="W54" s="647">
        <v>226</v>
      </c>
      <c r="X54" s="647"/>
      <c r="Y54" s="685">
        <v>6341</v>
      </c>
      <c r="Z54" s="681">
        <f t="shared" si="16"/>
        <v>0.0053</v>
      </c>
      <c r="AA54" s="677">
        <f t="shared" si="32"/>
        <v>14.95</v>
      </c>
      <c r="AB54" s="689">
        <v>2228</v>
      </c>
      <c r="AC54" s="671"/>
      <c r="AD54" s="639">
        <f t="shared" si="33"/>
        <v>5.57</v>
      </c>
      <c r="AE54" s="690"/>
      <c r="AF54" s="690"/>
      <c r="AG54" s="690"/>
      <c r="AH54" s="690"/>
      <c r="AI54" s="690"/>
      <c r="AJ54" s="686"/>
      <c r="AK54" s="639">
        <f t="shared" si="34"/>
        <v>32.58</v>
      </c>
      <c r="AL54" s="617"/>
    </row>
    <row r="55" spans="1:38" s="618" customFormat="1" ht="30.75" customHeight="1">
      <c r="A55" s="656" t="s">
        <v>1235</v>
      </c>
      <c r="B55" s="647">
        <v>270622</v>
      </c>
      <c r="C55" s="657">
        <f t="shared" si="27"/>
        <v>0.0062</v>
      </c>
      <c r="D55" s="647"/>
      <c r="E55" s="657">
        <f t="shared" si="28"/>
        <v>0</v>
      </c>
      <c r="F55" s="650">
        <v>163.316928733032</v>
      </c>
      <c r="G55" s="649">
        <f t="shared" si="7"/>
        <v>0.0023</v>
      </c>
      <c r="H55" s="410">
        <v>93</v>
      </c>
      <c r="I55" s="649">
        <f t="shared" si="8"/>
        <v>0.0044</v>
      </c>
      <c r="J55" s="669">
        <v>397</v>
      </c>
      <c r="K55" s="648">
        <f t="shared" si="9"/>
        <v>0.0072</v>
      </c>
      <c r="L55" s="668"/>
      <c r="M55" s="654"/>
      <c r="N55" s="647">
        <v>550</v>
      </c>
      <c r="O55" s="657">
        <f t="shared" si="29"/>
        <v>0.0046</v>
      </c>
      <c r="P55" s="647">
        <v>3</v>
      </c>
      <c r="Q55" s="657">
        <f t="shared" si="30"/>
        <v>0.0093</v>
      </c>
      <c r="R55" s="641"/>
      <c r="S55" s="649">
        <f t="shared" si="13"/>
        <v>0</v>
      </c>
      <c r="T55" s="649">
        <f t="shared" si="19"/>
        <v>3.264</v>
      </c>
      <c r="U55" s="649">
        <f t="shared" si="14"/>
        <v>0.0033</v>
      </c>
      <c r="V55" s="677">
        <f t="shared" si="31"/>
        <v>12.06</v>
      </c>
      <c r="W55" s="647">
        <v>151</v>
      </c>
      <c r="X55" s="647"/>
      <c r="Y55" s="685">
        <v>9712</v>
      </c>
      <c r="Z55" s="681">
        <f t="shared" si="16"/>
        <v>0.0055</v>
      </c>
      <c r="AA55" s="677">
        <f t="shared" si="32"/>
        <v>15.51</v>
      </c>
      <c r="AB55" s="689">
        <v>3916</v>
      </c>
      <c r="AC55" s="671"/>
      <c r="AD55" s="639">
        <f t="shared" si="33"/>
        <v>9.790000000000001</v>
      </c>
      <c r="AE55" s="690"/>
      <c r="AF55" s="690"/>
      <c r="AG55" s="690"/>
      <c r="AH55" s="690"/>
      <c r="AI55" s="690"/>
      <c r="AJ55" s="686"/>
      <c r="AK55" s="639">
        <f t="shared" si="34"/>
        <v>37.36</v>
      </c>
      <c r="AL55" s="617"/>
    </row>
    <row r="56" spans="1:38" s="618" customFormat="1" ht="30.75" customHeight="1">
      <c r="A56" s="656" t="s">
        <v>1236</v>
      </c>
      <c r="B56" s="647">
        <v>104225</v>
      </c>
      <c r="C56" s="657">
        <f t="shared" si="27"/>
        <v>0.0024</v>
      </c>
      <c r="D56" s="647"/>
      <c r="E56" s="657">
        <f t="shared" si="28"/>
        <v>0</v>
      </c>
      <c r="F56" s="650">
        <v>322.813578431373</v>
      </c>
      <c r="G56" s="649">
        <f t="shared" si="7"/>
        <v>0.0045</v>
      </c>
      <c r="H56" s="410">
        <v>93</v>
      </c>
      <c r="I56" s="649">
        <f t="shared" si="8"/>
        <v>0.0044</v>
      </c>
      <c r="J56" s="669">
        <v>178</v>
      </c>
      <c r="K56" s="648">
        <f t="shared" si="9"/>
        <v>0.0032</v>
      </c>
      <c r="L56" s="668"/>
      <c r="M56" s="654"/>
      <c r="N56" s="647">
        <v>234</v>
      </c>
      <c r="O56" s="657">
        <f t="shared" si="29"/>
        <v>0.002</v>
      </c>
      <c r="P56" s="647">
        <v>3</v>
      </c>
      <c r="Q56" s="657">
        <f t="shared" si="30"/>
        <v>0.0093</v>
      </c>
      <c r="R56" s="641"/>
      <c r="S56" s="649">
        <f t="shared" si="13"/>
        <v>0</v>
      </c>
      <c r="T56" s="649">
        <f t="shared" si="19"/>
        <v>2.208</v>
      </c>
      <c r="U56" s="649">
        <f t="shared" si="14"/>
        <v>0.0022</v>
      </c>
      <c r="V56" s="677">
        <f t="shared" si="31"/>
        <v>8.04</v>
      </c>
      <c r="W56" s="647">
        <v>150</v>
      </c>
      <c r="X56" s="647"/>
      <c r="Y56" s="685">
        <v>4894</v>
      </c>
      <c r="Z56" s="681">
        <f t="shared" si="16"/>
        <v>0.0038</v>
      </c>
      <c r="AA56" s="677">
        <f t="shared" si="32"/>
        <v>10.72</v>
      </c>
      <c r="AB56" s="689">
        <v>1976</v>
      </c>
      <c r="AC56" s="671"/>
      <c r="AD56" s="639">
        <f t="shared" si="33"/>
        <v>4.94</v>
      </c>
      <c r="AE56" s="690"/>
      <c r="AF56" s="690"/>
      <c r="AG56" s="690"/>
      <c r="AH56" s="690"/>
      <c r="AI56" s="690"/>
      <c r="AJ56" s="686"/>
      <c r="AK56" s="639">
        <f t="shared" si="34"/>
        <v>23.7</v>
      </c>
      <c r="AL56" s="617"/>
    </row>
    <row r="57" spans="1:38" s="618" customFormat="1" ht="30.75" customHeight="1">
      <c r="A57" s="647" t="s">
        <v>1237</v>
      </c>
      <c r="B57" s="647">
        <v>121651</v>
      </c>
      <c r="C57" s="657">
        <f t="shared" si="27"/>
        <v>0.0028</v>
      </c>
      <c r="D57" s="647"/>
      <c r="E57" s="657">
        <f t="shared" si="28"/>
        <v>0</v>
      </c>
      <c r="F57" s="650">
        <v>350.749368872549</v>
      </c>
      <c r="G57" s="649">
        <f t="shared" si="7"/>
        <v>0.0048</v>
      </c>
      <c r="H57" s="410">
        <v>93</v>
      </c>
      <c r="I57" s="649">
        <f t="shared" si="8"/>
        <v>0.0044</v>
      </c>
      <c r="J57" s="669">
        <v>286</v>
      </c>
      <c r="K57" s="648">
        <f t="shared" si="9"/>
        <v>0.0052</v>
      </c>
      <c r="L57" s="668"/>
      <c r="M57" s="654"/>
      <c r="N57" s="647">
        <v>1261</v>
      </c>
      <c r="O57" s="657">
        <f t="shared" si="29"/>
        <v>0.0106</v>
      </c>
      <c r="P57" s="647">
        <v>3</v>
      </c>
      <c r="Q57" s="657">
        <f t="shared" si="30"/>
        <v>0.0093</v>
      </c>
      <c r="R57" s="641"/>
      <c r="S57" s="649">
        <f t="shared" si="13"/>
        <v>0</v>
      </c>
      <c r="T57" s="649">
        <f t="shared" si="19"/>
        <v>3.604</v>
      </c>
      <c r="U57" s="649">
        <f t="shared" si="14"/>
        <v>0.0036</v>
      </c>
      <c r="V57" s="677">
        <f t="shared" si="31"/>
        <v>13.16</v>
      </c>
      <c r="W57" s="647">
        <v>136</v>
      </c>
      <c r="X57" s="647"/>
      <c r="Y57" s="685">
        <v>6665</v>
      </c>
      <c r="Z57" s="681">
        <f t="shared" si="16"/>
        <v>0.0042</v>
      </c>
      <c r="AA57" s="677">
        <f t="shared" si="32"/>
        <v>11.84</v>
      </c>
      <c r="AB57" s="689">
        <v>2524</v>
      </c>
      <c r="AC57" s="671"/>
      <c r="AD57" s="639">
        <f t="shared" si="33"/>
        <v>6.3100000000000005</v>
      </c>
      <c r="AE57" s="690"/>
      <c r="AF57" s="690"/>
      <c r="AG57" s="690"/>
      <c r="AH57" s="690"/>
      <c r="AI57" s="690"/>
      <c r="AJ57" s="686"/>
      <c r="AK57" s="639">
        <f t="shared" si="34"/>
        <v>31.310000000000002</v>
      </c>
      <c r="AL57" s="617"/>
    </row>
    <row r="58" spans="1:38" s="618" customFormat="1" ht="30.75" customHeight="1">
      <c r="A58" s="656" t="s">
        <v>1238</v>
      </c>
      <c r="B58" s="647">
        <v>335108</v>
      </c>
      <c r="C58" s="657">
        <f t="shared" si="27"/>
        <v>0.0077</v>
      </c>
      <c r="D58" s="647"/>
      <c r="E58" s="657">
        <f t="shared" si="28"/>
        <v>0</v>
      </c>
      <c r="F58" s="650">
        <v>143.97676611991</v>
      </c>
      <c r="G58" s="649">
        <f t="shared" si="7"/>
        <v>0.002</v>
      </c>
      <c r="H58" s="410">
        <v>1137</v>
      </c>
      <c r="I58" s="649">
        <f t="shared" si="8"/>
        <v>0.0533</v>
      </c>
      <c r="J58" s="669">
        <v>562</v>
      </c>
      <c r="K58" s="648">
        <f t="shared" si="9"/>
        <v>0.0102</v>
      </c>
      <c r="L58" s="668"/>
      <c r="M58" s="654"/>
      <c r="N58" s="647">
        <v>1352</v>
      </c>
      <c r="O58" s="657">
        <f t="shared" si="29"/>
        <v>0.0114</v>
      </c>
      <c r="P58" s="647">
        <v>3</v>
      </c>
      <c r="Q58" s="657">
        <f t="shared" si="30"/>
        <v>0.0093</v>
      </c>
      <c r="R58" s="641"/>
      <c r="S58" s="649">
        <f t="shared" si="13"/>
        <v>0</v>
      </c>
      <c r="T58" s="649">
        <f t="shared" si="19"/>
        <v>7.102</v>
      </c>
      <c r="U58" s="649">
        <f t="shared" si="14"/>
        <v>0.0071</v>
      </c>
      <c r="V58" s="677">
        <f t="shared" si="31"/>
        <v>25.96</v>
      </c>
      <c r="W58" s="647">
        <v>551</v>
      </c>
      <c r="X58" s="647"/>
      <c r="Y58" s="685">
        <v>13416</v>
      </c>
      <c r="Z58" s="681">
        <f t="shared" si="16"/>
        <v>0.0122</v>
      </c>
      <c r="AA58" s="677">
        <f t="shared" si="32"/>
        <v>34.4</v>
      </c>
      <c r="AB58" s="689">
        <v>4344</v>
      </c>
      <c r="AC58" s="671"/>
      <c r="AD58" s="639">
        <f t="shared" si="33"/>
        <v>10.86</v>
      </c>
      <c r="AE58" s="690"/>
      <c r="AF58" s="690"/>
      <c r="AG58" s="690"/>
      <c r="AH58" s="690"/>
      <c r="AI58" s="690"/>
      <c r="AJ58" s="686"/>
      <c r="AK58" s="639">
        <f t="shared" si="34"/>
        <v>71.22</v>
      </c>
      <c r="AL58" s="617"/>
    </row>
    <row r="59" spans="1:38" s="618" customFormat="1" ht="30.75" customHeight="1">
      <c r="A59" s="656" t="s">
        <v>1239</v>
      </c>
      <c r="B59" s="647">
        <v>37649</v>
      </c>
      <c r="C59" s="657">
        <f t="shared" si="27"/>
        <v>0.0009</v>
      </c>
      <c r="D59" s="647"/>
      <c r="E59" s="657">
        <f t="shared" si="28"/>
        <v>0</v>
      </c>
      <c r="F59" s="650">
        <v>15.042348699095</v>
      </c>
      <c r="G59" s="649">
        <f t="shared" si="7"/>
        <v>0.0002</v>
      </c>
      <c r="H59" s="410">
        <v>93</v>
      </c>
      <c r="I59" s="649">
        <f t="shared" si="8"/>
        <v>0.0044</v>
      </c>
      <c r="J59" s="669">
        <v>58</v>
      </c>
      <c r="K59" s="648">
        <f t="shared" si="9"/>
        <v>0.0011</v>
      </c>
      <c r="L59" s="668"/>
      <c r="M59" s="654"/>
      <c r="N59" s="647">
        <v>77</v>
      </c>
      <c r="O59" s="657">
        <f t="shared" si="29"/>
        <v>0.0006</v>
      </c>
      <c r="P59" s="647">
        <v>3</v>
      </c>
      <c r="Q59" s="657">
        <f t="shared" si="30"/>
        <v>0.0093</v>
      </c>
      <c r="R59" s="641"/>
      <c r="S59" s="649">
        <f t="shared" si="13"/>
        <v>0</v>
      </c>
      <c r="T59" s="649">
        <f t="shared" si="19"/>
        <v>1.129</v>
      </c>
      <c r="U59" s="649">
        <f t="shared" si="14"/>
        <v>0.0011</v>
      </c>
      <c r="V59" s="677">
        <f t="shared" si="31"/>
        <v>4.02</v>
      </c>
      <c r="W59" s="647">
        <v>50</v>
      </c>
      <c r="X59" s="647"/>
      <c r="Y59" s="685">
        <v>1363</v>
      </c>
      <c r="Z59" s="681">
        <f t="shared" si="16"/>
        <v>0.0012</v>
      </c>
      <c r="AA59" s="677">
        <f t="shared" si="32"/>
        <v>3.38</v>
      </c>
      <c r="AB59" s="689">
        <v>1224</v>
      </c>
      <c r="AC59" s="671"/>
      <c r="AD59" s="639">
        <f t="shared" si="33"/>
        <v>3.06</v>
      </c>
      <c r="AE59" s="690"/>
      <c r="AF59" s="690"/>
      <c r="AG59" s="690"/>
      <c r="AH59" s="690"/>
      <c r="AI59" s="690"/>
      <c r="AJ59" s="686"/>
      <c r="AK59" s="639">
        <f t="shared" si="34"/>
        <v>10.459999999999999</v>
      </c>
      <c r="AL59" s="617"/>
    </row>
    <row r="60" spans="1:38" s="618" customFormat="1" ht="30.75" customHeight="1">
      <c r="A60" s="656" t="s">
        <v>1240</v>
      </c>
      <c r="B60" s="647">
        <v>48976</v>
      </c>
      <c r="C60" s="657">
        <f t="shared" si="27"/>
        <v>0.0011</v>
      </c>
      <c r="D60" s="647"/>
      <c r="E60" s="657">
        <f t="shared" si="28"/>
        <v>0</v>
      </c>
      <c r="F60" s="650">
        <v>21.4890695701357</v>
      </c>
      <c r="G60" s="649">
        <f t="shared" si="7"/>
        <v>0.0003</v>
      </c>
      <c r="H60" s="410">
        <v>116</v>
      </c>
      <c r="I60" s="649">
        <f t="shared" si="8"/>
        <v>0.0054</v>
      </c>
      <c r="J60" s="669">
        <v>114</v>
      </c>
      <c r="K60" s="648">
        <f t="shared" si="9"/>
        <v>0.0021</v>
      </c>
      <c r="L60" s="668"/>
      <c r="M60" s="654"/>
      <c r="N60" s="647">
        <v>124</v>
      </c>
      <c r="O60" s="657">
        <f t="shared" si="29"/>
        <v>0.001</v>
      </c>
      <c r="P60" s="647">
        <v>4</v>
      </c>
      <c r="Q60" s="657">
        <f t="shared" si="30"/>
        <v>0.0125</v>
      </c>
      <c r="R60" s="641"/>
      <c r="S60" s="649">
        <f t="shared" si="13"/>
        <v>0</v>
      </c>
      <c r="T60" s="649">
        <f t="shared" si="19"/>
        <v>1.635</v>
      </c>
      <c r="U60" s="649">
        <f t="shared" si="14"/>
        <v>0.0016</v>
      </c>
      <c r="V60" s="677">
        <f t="shared" si="31"/>
        <v>5.85</v>
      </c>
      <c r="W60" s="647">
        <v>53</v>
      </c>
      <c r="X60" s="647"/>
      <c r="Y60" s="685">
        <v>1761</v>
      </c>
      <c r="Z60" s="681">
        <f t="shared" si="16"/>
        <v>0.0013</v>
      </c>
      <c r="AA60" s="677">
        <f t="shared" si="32"/>
        <v>3.67</v>
      </c>
      <c r="AB60" s="689">
        <v>856</v>
      </c>
      <c r="AC60" s="671"/>
      <c r="AD60" s="639">
        <f t="shared" si="33"/>
        <v>2.14</v>
      </c>
      <c r="AE60" s="690"/>
      <c r="AF60" s="690"/>
      <c r="AG60" s="690"/>
      <c r="AH60" s="690"/>
      <c r="AI60" s="690"/>
      <c r="AJ60" s="686"/>
      <c r="AK60" s="639">
        <f t="shared" si="34"/>
        <v>11.66</v>
      </c>
      <c r="AL60" s="617"/>
    </row>
    <row r="61" spans="1:38" s="618" customFormat="1" ht="30.75" customHeight="1">
      <c r="A61" s="656" t="s">
        <v>1241</v>
      </c>
      <c r="B61" s="647">
        <v>215494</v>
      </c>
      <c r="C61" s="657">
        <f t="shared" si="27"/>
        <v>0.0049</v>
      </c>
      <c r="D61" s="647"/>
      <c r="E61" s="657">
        <f t="shared" si="28"/>
        <v>0</v>
      </c>
      <c r="F61" s="650">
        <v>216.937273755656</v>
      </c>
      <c r="G61" s="649">
        <f t="shared" si="7"/>
        <v>0.003</v>
      </c>
      <c r="H61" s="410">
        <v>116</v>
      </c>
      <c r="I61" s="649">
        <f t="shared" si="8"/>
        <v>0.0054</v>
      </c>
      <c r="J61" s="669">
        <v>259</v>
      </c>
      <c r="K61" s="648">
        <f t="shared" si="9"/>
        <v>0.0047</v>
      </c>
      <c r="L61" s="668"/>
      <c r="M61" s="654"/>
      <c r="N61" s="647"/>
      <c r="O61" s="657">
        <f t="shared" si="29"/>
        <v>0</v>
      </c>
      <c r="P61" s="647">
        <v>3</v>
      </c>
      <c r="Q61" s="657">
        <f t="shared" si="30"/>
        <v>0.0093</v>
      </c>
      <c r="R61" s="641"/>
      <c r="S61" s="649">
        <f t="shared" si="13"/>
        <v>0</v>
      </c>
      <c r="T61" s="649">
        <f t="shared" si="19"/>
        <v>2.313</v>
      </c>
      <c r="U61" s="649">
        <f t="shared" si="14"/>
        <v>0.0023</v>
      </c>
      <c r="V61" s="677">
        <f t="shared" si="31"/>
        <v>8.41</v>
      </c>
      <c r="W61" s="647">
        <v>79</v>
      </c>
      <c r="X61" s="647"/>
      <c r="Y61" s="685">
        <v>11132</v>
      </c>
      <c r="Z61" s="681">
        <f t="shared" si="16"/>
        <v>0.005</v>
      </c>
      <c r="AA61" s="677">
        <f t="shared" si="32"/>
        <v>14.1</v>
      </c>
      <c r="AB61" s="689">
        <v>3468</v>
      </c>
      <c r="AC61" s="671"/>
      <c r="AD61" s="639">
        <f t="shared" si="33"/>
        <v>8.67</v>
      </c>
      <c r="AE61" s="690"/>
      <c r="AF61" s="690"/>
      <c r="AG61" s="690"/>
      <c r="AH61" s="690"/>
      <c r="AI61" s="690"/>
      <c r="AJ61" s="686"/>
      <c r="AK61" s="639">
        <f t="shared" si="34"/>
        <v>31.18</v>
      </c>
      <c r="AL61" s="617"/>
    </row>
    <row r="62" spans="1:243" s="614" customFormat="1" ht="30.75" customHeight="1">
      <c r="A62" s="656" t="s">
        <v>1242</v>
      </c>
      <c r="B62" s="647">
        <v>932814</v>
      </c>
      <c r="C62" s="657">
        <f t="shared" si="27"/>
        <v>0.0214</v>
      </c>
      <c r="D62" s="647"/>
      <c r="E62" s="657">
        <f t="shared" si="28"/>
        <v>0</v>
      </c>
      <c r="F62" s="650">
        <v>830.433155165913</v>
      </c>
      <c r="G62" s="649">
        <f t="shared" si="7"/>
        <v>0.0115</v>
      </c>
      <c r="H62" s="410">
        <v>1160</v>
      </c>
      <c r="I62" s="649">
        <f t="shared" si="8"/>
        <v>0.0544</v>
      </c>
      <c r="J62" s="669">
        <v>845</v>
      </c>
      <c r="K62" s="648">
        <f t="shared" si="9"/>
        <v>0.0153</v>
      </c>
      <c r="L62" s="668"/>
      <c r="M62" s="654"/>
      <c r="N62" s="647">
        <v>1463</v>
      </c>
      <c r="O62" s="657">
        <f t="shared" si="29"/>
        <v>0.0123</v>
      </c>
      <c r="P62" s="647">
        <v>5</v>
      </c>
      <c r="Q62" s="657">
        <f t="shared" si="30"/>
        <v>0.0156</v>
      </c>
      <c r="R62" s="641"/>
      <c r="S62" s="649">
        <f t="shared" si="13"/>
        <v>0</v>
      </c>
      <c r="T62" s="649">
        <f t="shared" si="19"/>
        <v>10.289</v>
      </c>
      <c r="U62" s="649">
        <f t="shared" si="14"/>
        <v>0.0103</v>
      </c>
      <c r="V62" s="677">
        <f t="shared" si="31"/>
        <v>37.66</v>
      </c>
      <c r="W62" s="647">
        <v>506</v>
      </c>
      <c r="X62" s="647"/>
      <c r="Y62" s="685">
        <v>19110</v>
      </c>
      <c r="Z62" s="681">
        <f t="shared" si="16"/>
        <v>0.0136</v>
      </c>
      <c r="AA62" s="677">
        <f t="shared" si="32"/>
        <v>38.35</v>
      </c>
      <c r="AB62" s="689">
        <v>5740</v>
      </c>
      <c r="AC62" s="671"/>
      <c r="AD62" s="639">
        <f t="shared" si="33"/>
        <v>14.35</v>
      </c>
      <c r="AE62" s="692"/>
      <c r="AF62" s="692"/>
      <c r="AG62" s="692"/>
      <c r="AH62" s="692"/>
      <c r="AI62" s="692"/>
      <c r="AJ62" s="686"/>
      <c r="AK62" s="639">
        <f t="shared" si="34"/>
        <v>90.35999999999999</v>
      </c>
      <c r="AL62" s="617"/>
      <c r="ID62" s="233"/>
      <c r="IE62" s="233"/>
      <c r="IF62" s="233"/>
      <c r="IG62" s="233"/>
      <c r="IH62" s="233"/>
      <c r="II62" s="233"/>
    </row>
    <row r="63" spans="1:243" s="614" customFormat="1" ht="30.75" customHeight="1">
      <c r="A63" s="656" t="s">
        <v>1243</v>
      </c>
      <c r="B63" s="647">
        <v>214317</v>
      </c>
      <c r="C63" s="657">
        <f t="shared" si="27"/>
        <v>0.0049</v>
      </c>
      <c r="D63" s="647"/>
      <c r="E63" s="657">
        <f t="shared" si="28"/>
        <v>0</v>
      </c>
      <c r="F63" s="650">
        <v>122.487696549774</v>
      </c>
      <c r="G63" s="649">
        <f t="shared" si="7"/>
        <v>0.0017</v>
      </c>
      <c r="H63" s="410">
        <v>93</v>
      </c>
      <c r="I63" s="649">
        <f t="shared" si="8"/>
        <v>0.0044</v>
      </c>
      <c r="J63" s="669">
        <v>287</v>
      </c>
      <c r="K63" s="648">
        <f t="shared" si="9"/>
        <v>0.0052</v>
      </c>
      <c r="L63" s="668"/>
      <c r="M63" s="654"/>
      <c r="N63" s="647">
        <v>502</v>
      </c>
      <c r="O63" s="657">
        <f t="shared" si="29"/>
        <v>0.0042</v>
      </c>
      <c r="P63" s="647">
        <v>4</v>
      </c>
      <c r="Q63" s="657">
        <f t="shared" si="30"/>
        <v>0.0125</v>
      </c>
      <c r="R63" s="641"/>
      <c r="S63" s="649">
        <f t="shared" si="13"/>
        <v>0</v>
      </c>
      <c r="T63" s="649">
        <f t="shared" si="19"/>
        <v>2.887</v>
      </c>
      <c r="U63" s="649">
        <f t="shared" si="14"/>
        <v>0.0029</v>
      </c>
      <c r="V63" s="677">
        <f t="shared" si="31"/>
        <v>10.6</v>
      </c>
      <c r="W63" s="647">
        <v>125</v>
      </c>
      <c r="X63" s="647"/>
      <c r="Y63" s="685">
        <v>10886</v>
      </c>
      <c r="Z63" s="681">
        <f t="shared" si="16"/>
        <v>0.0056</v>
      </c>
      <c r="AA63" s="677">
        <f t="shared" si="32"/>
        <v>15.79</v>
      </c>
      <c r="AB63" s="689">
        <v>3200</v>
      </c>
      <c r="AC63" s="671"/>
      <c r="AD63" s="639">
        <f t="shared" si="33"/>
        <v>8</v>
      </c>
      <c r="AE63" s="692"/>
      <c r="AF63" s="692"/>
      <c r="AG63" s="692"/>
      <c r="AH63" s="692"/>
      <c r="AI63" s="692"/>
      <c r="AJ63" s="686"/>
      <c r="AK63" s="639">
        <f t="shared" si="34"/>
        <v>34.39</v>
      </c>
      <c r="AL63" s="617"/>
      <c r="ID63" s="233"/>
      <c r="IE63" s="233"/>
      <c r="IF63" s="233"/>
      <c r="IG63" s="233"/>
      <c r="IH63" s="233"/>
      <c r="II63" s="233"/>
    </row>
    <row r="64" spans="1:243" s="614" customFormat="1" ht="30.75" customHeight="1">
      <c r="A64" s="647" t="s">
        <v>1244</v>
      </c>
      <c r="B64" s="647">
        <v>438951</v>
      </c>
      <c r="C64" s="657">
        <f t="shared" si="27"/>
        <v>0.0101</v>
      </c>
      <c r="D64" s="647">
        <v>600</v>
      </c>
      <c r="E64" s="657">
        <f t="shared" si="28"/>
        <v>0.0045</v>
      </c>
      <c r="F64" s="650">
        <v>2518.14374764329</v>
      </c>
      <c r="G64" s="649">
        <f t="shared" si="7"/>
        <v>0.0348</v>
      </c>
      <c r="H64" s="410">
        <v>93</v>
      </c>
      <c r="I64" s="649">
        <f t="shared" si="8"/>
        <v>0.0044</v>
      </c>
      <c r="J64" s="669">
        <v>338</v>
      </c>
      <c r="K64" s="648">
        <f t="shared" si="9"/>
        <v>0.0061</v>
      </c>
      <c r="L64" s="668"/>
      <c r="M64" s="654"/>
      <c r="N64" s="647">
        <v>720</v>
      </c>
      <c r="O64" s="657">
        <f t="shared" si="29"/>
        <v>0.0061</v>
      </c>
      <c r="P64" s="647">
        <v>3</v>
      </c>
      <c r="Q64" s="657">
        <f t="shared" si="30"/>
        <v>0.0093</v>
      </c>
      <c r="R64" s="641"/>
      <c r="S64" s="649">
        <f t="shared" si="13"/>
        <v>0</v>
      </c>
      <c r="T64" s="649">
        <f t="shared" si="19"/>
        <v>8.274</v>
      </c>
      <c r="U64" s="649">
        <f t="shared" si="14"/>
        <v>0.0083</v>
      </c>
      <c r="V64" s="677">
        <f t="shared" si="31"/>
        <v>30.34</v>
      </c>
      <c r="W64" s="647">
        <v>169</v>
      </c>
      <c r="X64" s="647"/>
      <c r="Y64" s="685">
        <v>10742</v>
      </c>
      <c r="Z64" s="681">
        <f t="shared" si="16"/>
        <v>0.0061</v>
      </c>
      <c r="AA64" s="677">
        <f t="shared" si="32"/>
        <v>17.2</v>
      </c>
      <c r="AB64" s="689">
        <v>3092</v>
      </c>
      <c r="AC64" s="671"/>
      <c r="AD64" s="639">
        <f t="shared" si="33"/>
        <v>7.73</v>
      </c>
      <c r="AE64" s="692"/>
      <c r="AF64" s="692"/>
      <c r="AG64" s="692"/>
      <c r="AH64" s="692"/>
      <c r="AI64" s="692"/>
      <c r="AJ64" s="686"/>
      <c r="AK64" s="639">
        <f t="shared" si="34"/>
        <v>55.269999999999996</v>
      </c>
      <c r="AL64" s="617"/>
      <c r="ID64" s="233"/>
      <c r="IE64" s="233"/>
      <c r="IF64" s="233"/>
      <c r="IG64" s="233"/>
      <c r="IH64" s="233"/>
      <c r="II64" s="233"/>
    </row>
    <row r="65" spans="1:243" s="614" customFormat="1" ht="30.75" customHeight="1">
      <c r="A65" s="656" t="s">
        <v>1245</v>
      </c>
      <c r="B65" s="647">
        <v>362254</v>
      </c>
      <c r="C65" s="657">
        <f t="shared" si="27"/>
        <v>0.0083</v>
      </c>
      <c r="D65" s="647"/>
      <c r="E65" s="657">
        <f t="shared" si="28"/>
        <v>0</v>
      </c>
      <c r="F65" s="650">
        <v>600.602439668175</v>
      </c>
      <c r="G65" s="649">
        <f t="shared" si="7"/>
        <v>0.0083</v>
      </c>
      <c r="H65" s="410">
        <v>116</v>
      </c>
      <c r="I65" s="649">
        <f t="shared" si="8"/>
        <v>0.0054</v>
      </c>
      <c r="J65" s="669">
        <v>447</v>
      </c>
      <c r="K65" s="648">
        <f t="shared" si="9"/>
        <v>0.0081</v>
      </c>
      <c r="L65" s="668"/>
      <c r="M65" s="654"/>
      <c r="N65" s="647">
        <v>512</v>
      </c>
      <c r="O65" s="657">
        <f t="shared" si="29"/>
        <v>0.0043</v>
      </c>
      <c r="P65" s="647">
        <v>3</v>
      </c>
      <c r="Q65" s="657">
        <f t="shared" si="30"/>
        <v>0.0093</v>
      </c>
      <c r="R65" s="641"/>
      <c r="S65" s="649">
        <f t="shared" si="13"/>
        <v>0</v>
      </c>
      <c r="T65" s="649">
        <f t="shared" si="19"/>
        <v>4.166</v>
      </c>
      <c r="U65" s="649">
        <f t="shared" si="14"/>
        <v>0.0042</v>
      </c>
      <c r="V65" s="677">
        <f t="shared" si="31"/>
        <v>15.36</v>
      </c>
      <c r="W65" s="647">
        <v>1006</v>
      </c>
      <c r="X65" s="647">
        <v>1</v>
      </c>
      <c r="Y65" s="685">
        <v>12865</v>
      </c>
      <c r="Z65" s="681">
        <f t="shared" si="16"/>
        <v>0.0289</v>
      </c>
      <c r="AA65" s="677">
        <f t="shared" si="32"/>
        <v>81.5</v>
      </c>
      <c r="AB65" s="689">
        <v>4936</v>
      </c>
      <c r="AC65" s="671"/>
      <c r="AD65" s="639">
        <f t="shared" si="33"/>
        <v>12.34</v>
      </c>
      <c r="AE65" s="692"/>
      <c r="AF65" s="692"/>
      <c r="AG65" s="692"/>
      <c r="AH65" s="692"/>
      <c r="AI65" s="692"/>
      <c r="AJ65" s="686"/>
      <c r="AK65" s="639">
        <f t="shared" si="34"/>
        <v>109.2</v>
      </c>
      <c r="AL65" s="617"/>
      <c r="ID65" s="233"/>
      <c r="IE65" s="233"/>
      <c r="IF65" s="233"/>
      <c r="IG65" s="233"/>
      <c r="IH65" s="233"/>
      <c r="II65" s="233"/>
    </row>
    <row r="66" spans="1:243" s="614" customFormat="1" ht="30.75" customHeight="1">
      <c r="A66" s="695" t="s">
        <v>1246</v>
      </c>
      <c r="B66" s="647">
        <v>147918</v>
      </c>
      <c r="C66" s="657">
        <f t="shared" si="27"/>
        <v>0.0034</v>
      </c>
      <c r="D66" s="647"/>
      <c r="E66" s="657">
        <f t="shared" si="28"/>
        <v>0</v>
      </c>
      <c r="F66" s="650">
        <v>66.6161156674208</v>
      </c>
      <c r="G66" s="649">
        <f t="shared" si="7"/>
        <v>0.0009</v>
      </c>
      <c r="H66" s="410">
        <v>93</v>
      </c>
      <c r="I66" s="649">
        <f t="shared" si="8"/>
        <v>0.0044</v>
      </c>
      <c r="J66" s="669">
        <v>330</v>
      </c>
      <c r="K66" s="648">
        <f t="shared" si="9"/>
        <v>0.006</v>
      </c>
      <c r="L66" s="668"/>
      <c r="M66" s="654"/>
      <c r="N66" s="647">
        <v>76</v>
      </c>
      <c r="O66" s="657">
        <f t="shared" si="29"/>
        <v>0.0006</v>
      </c>
      <c r="P66" s="647">
        <v>5</v>
      </c>
      <c r="Q66" s="657">
        <f t="shared" si="30"/>
        <v>0.0156</v>
      </c>
      <c r="R66" s="641"/>
      <c r="S66" s="649">
        <f t="shared" si="13"/>
        <v>0</v>
      </c>
      <c r="T66" s="649">
        <f t="shared" si="19"/>
        <v>2.682</v>
      </c>
      <c r="U66" s="649">
        <f t="shared" si="14"/>
        <v>0.0027</v>
      </c>
      <c r="V66" s="677">
        <f t="shared" si="31"/>
        <v>9.87</v>
      </c>
      <c r="W66" s="647">
        <v>91</v>
      </c>
      <c r="X66" s="647"/>
      <c r="Y66" s="685">
        <v>6859</v>
      </c>
      <c r="Z66" s="681">
        <f t="shared" si="16"/>
        <v>0.0037</v>
      </c>
      <c r="AA66" s="677">
        <f t="shared" si="32"/>
        <v>10.43</v>
      </c>
      <c r="AB66" s="689">
        <v>1992</v>
      </c>
      <c r="AC66" s="671"/>
      <c r="AD66" s="639">
        <f t="shared" si="33"/>
        <v>4.98</v>
      </c>
      <c r="AE66" s="692"/>
      <c r="AF66" s="692"/>
      <c r="AG66" s="692"/>
      <c r="AH66" s="692"/>
      <c r="AI66" s="692"/>
      <c r="AJ66" s="686"/>
      <c r="AK66" s="639">
        <f t="shared" si="34"/>
        <v>25.279999999999998</v>
      </c>
      <c r="AL66" s="617"/>
      <c r="ID66" s="233"/>
      <c r="IE66" s="233"/>
      <c r="IF66" s="233"/>
      <c r="IG66" s="233"/>
      <c r="IH66" s="233"/>
      <c r="II66" s="233"/>
    </row>
    <row r="67" spans="1:27" ht="25.5" customHeight="1">
      <c r="A67" s="696"/>
      <c r="B67" s="696"/>
      <c r="C67" s="696"/>
      <c r="D67" s="696"/>
      <c r="E67" s="696"/>
      <c r="F67" s="696"/>
      <c r="G67" s="697"/>
      <c r="H67" s="698"/>
      <c r="J67" s="699"/>
      <c r="K67" s="700"/>
      <c r="L67" s="698"/>
      <c r="M67" s="697"/>
      <c r="N67" s="698"/>
      <c r="O67" s="697"/>
      <c r="P67" s="495"/>
      <c r="Q67" s="495"/>
      <c r="R67" s="698"/>
      <c r="S67" s="697"/>
      <c r="T67" s="697"/>
      <c r="U67" s="701"/>
      <c r="V67" s="702"/>
      <c r="W67" s="702"/>
      <c r="X67" s="702"/>
      <c r="Y67" s="702"/>
      <c r="Z67" s="702"/>
      <c r="AA67" s="702"/>
    </row>
  </sheetData>
  <sheetProtection/>
  <mergeCells count="20">
    <mergeCell ref="A2:AK2"/>
    <mergeCell ref="U3:AK3"/>
    <mergeCell ref="B4:C4"/>
    <mergeCell ref="D4:E4"/>
    <mergeCell ref="F4:G4"/>
    <mergeCell ref="H4:I4"/>
    <mergeCell ref="J4:K4"/>
    <mergeCell ref="L4:M4"/>
    <mergeCell ref="N4:O4"/>
    <mergeCell ref="P4:Q4"/>
    <mergeCell ref="R4:S4"/>
    <mergeCell ref="W4:AA4"/>
    <mergeCell ref="AB4:AD4"/>
    <mergeCell ref="AF4:AI4"/>
    <mergeCell ref="A67:F67"/>
    <mergeCell ref="A4:A6"/>
    <mergeCell ref="T4:T5"/>
    <mergeCell ref="U4:U5"/>
    <mergeCell ref="V4:V5"/>
    <mergeCell ref="AK4:AK5"/>
  </mergeCells>
  <printOptions horizontalCentered="1"/>
  <pageMargins left="0.39305555555555605" right="0.39305555555555605" top="0.590277777777778" bottom="0.786805555555556" header="0.511805555555556" footer="0.511805555555556"/>
  <pageSetup fitToHeight="0" fitToWidth="1" horizontalDpi="600" verticalDpi="600" orientation="landscape" paperSize="8" scale="56"/>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C133"/>
  <sheetViews>
    <sheetView zoomScaleSheetLayoutView="100" workbookViewId="0" topLeftCell="A1">
      <pane xSplit="2" ySplit="8" topLeftCell="C11" activePane="bottomRight" state="frozen"/>
      <selection pane="bottomRight" activeCell="T6" sqref="T6"/>
    </sheetView>
  </sheetViews>
  <sheetFormatPr defaultColWidth="14.8515625" defaultRowHeight="24" customHeight="1"/>
  <cols>
    <col min="1" max="1" width="10.28125" style="569" hidden="1" customWidth="1"/>
    <col min="2" max="2" width="17.421875" style="259" customWidth="1"/>
    <col min="3" max="4" width="8.7109375" style="570" customWidth="1"/>
    <col min="5" max="5" width="13.140625" style="571" customWidth="1"/>
    <col min="6" max="6" width="12.00390625" style="571" customWidth="1"/>
    <col min="7" max="7" width="10.7109375" style="571" customWidth="1"/>
    <col min="8" max="9" width="8.7109375" style="570" customWidth="1"/>
    <col min="10" max="10" width="13.140625" style="571" customWidth="1"/>
    <col min="11" max="11" width="10.140625" style="571" customWidth="1"/>
    <col min="12" max="12" width="15.57421875" style="571" customWidth="1"/>
    <col min="13" max="13" width="14.421875" style="567" customWidth="1"/>
    <col min="14" max="14" width="12.7109375" style="565" customWidth="1"/>
    <col min="15" max="15" width="18.7109375" style="565" customWidth="1"/>
    <col min="16" max="16" width="13.7109375" style="565" customWidth="1"/>
    <col min="17" max="17" width="14.8515625" style="565" customWidth="1"/>
    <col min="18" max="18" width="13.421875" style="565" customWidth="1"/>
    <col min="19" max="199" width="14.8515625" style="565" customWidth="1"/>
    <col min="200" max="16384" width="14.8515625" style="259" customWidth="1"/>
  </cols>
  <sheetData>
    <row r="1" spans="2:12" s="259" customFormat="1" ht="16.5" customHeight="1">
      <c r="B1" s="447" t="s">
        <v>1295</v>
      </c>
      <c r="C1" s="416"/>
      <c r="D1" s="416"/>
      <c r="E1" s="416"/>
      <c r="F1" s="416"/>
      <c r="G1" s="416"/>
      <c r="H1" s="416"/>
      <c r="I1" s="416"/>
      <c r="J1" s="416"/>
      <c r="K1" s="416"/>
      <c r="L1" s="416"/>
    </row>
    <row r="2" spans="2:18" s="565" customFormat="1" ht="43.5" customHeight="1">
      <c r="B2" s="572" t="s">
        <v>1296</v>
      </c>
      <c r="C2" s="572"/>
      <c r="D2" s="572"/>
      <c r="E2" s="572"/>
      <c r="F2" s="572"/>
      <c r="G2" s="572"/>
      <c r="H2" s="572"/>
      <c r="I2" s="572"/>
      <c r="J2" s="572"/>
      <c r="K2" s="572"/>
      <c r="L2" s="572"/>
      <c r="M2" s="572"/>
      <c r="N2" s="572"/>
      <c r="O2" s="572"/>
      <c r="P2" s="572"/>
      <c r="Q2" s="572"/>
      <c r="R2" s="572"/>
    </row>
    <row r="3" spans="1:18" s="565" customFormat="1" ht="18" customHeight="1">
      <c r="A3" s="573"/>
      <c r="B3" s="574"/>
      <c r="C3" s="575"/>
      <c r="D3" s="575"/>
      <c r="H3" s="576"/>
      <c r="I3" s="576"/>
      <c r="K3" s="605"/>
      <c r="M3" s="605"/>
      <c r="P3" s="605"/>
      <c r="R3" s="605" t="s">
        <v>890</v>
      </c>
    </row>
    <row r="4" spans="1:18" s="565" customFormat="1" ht="27" customHeight="1">
      <c r="A4" s="577" t="s">
        <v>1297</v>
      </c>
      <c r="B4" s="577" t="s">
        <v>3</v>
      </c>
      <c r="C4" s="578" t="s">
        <v>1298</v>
      </c>
      <c r="D4" s="578"/>
      <c r="E4" s="579"/>
      <c r="F4" s="579"/>
      <c r="G4" s="579"/>
      <c r="H4" s="578" t="s">
        <v>1299</v>
      </c>
      <c r="I4" s="578"/>
      <c r="J4" s="591"/>
      <c r="K4" s="591" t="s">
        <v>1300</v>
      </c>
      <c r="L4" s="591" t="s">
        <v>1301</v>
      </c>
      <c r="M4" s="578" t="s">
        <v>1302</v>
      </c>
      <c r="N4" s="578"/>
      <c r="O4" s="578"/>
      <c r="P4" s="591" t="s">
        <v>1303</v>
      </c>
      <c r="Q4" s="591" t="s">
        <v>1304</v>
      </c>
      <c r="R4" s="591" t="s">
        <v>1305</v>
      </c>
    </row>
    <row r="5" spans="1:217" s="566" customFormat="1" ht="42" customHeight="1">
      <c r="A5" s="577"/>
      <c r="B5" s="577"/>
      <c r="C5" s="580" t="s">
        <v>1306</v>
      </c>
      <c r="D5" s="580" t="s">
        <v>1307</v>
      </c>
      <c r="E5" s="581" t="s">
        <v>1308</v>
      </c>
      <c r="F5" s="350" t="s">
        <v>1309</v>
      </c>
      <c r="G5" s="350" t="s">
        <v>1310</v>
      </c>
      <c r="H5" s="582" t="s">
        <v>1311</v>
      </c>
      <c r="I5" s="582" t="s">
        <v>1307</v>
      </c>
      <c r="J5" s="581" t="s">
        <v>1308</v>
      </c>
      <c r="K5" s="591"/>
      <c r="L5" s="591"/>
      <c r="M5" s="578" t="s">
        <v>1312</v>
      </c>
      <c r="N5" s="578" t="s">
        <v>1313</v>
      </c>
      <c r="O5" s="578" t="s">
        <v>1314</v>
      </c>
      <c r="P5" s="591"/>
      <c r="Q5" s="591"/>
      <c r="R5" s="591"/>
      <c r="GR5" s="607"/>
      <c r="GS5" s="607"/>
      <c r="GT5" s="607"/>
      <c r="GU5" s="607"/>
      <c r="GV5" s="607"/>
      <c r="GW5" s="607"/>
      <c r="GX5" s="607"/>
      <c r="GY5" s="607"/>
      <c r="GZ5" s="607"/>
      <c r="HA5" s="607"/>
      <c r="HB5" s="607"/>
      <c r="HC5" s="607"/>
      <c r="HD5" s="607"/>
      <c r="HE5" s="607"/>
      <c r="HF5" s="607"/>
      <c r="HG5" s="607"/>
      <c r="HH5" s="607"/>
      <c r="HI5" s="607"/>
    </row>
    <row r="6" spans="1:217" s="566" customFormat="1" ht="30.75" customHeight="1">
      <c r="A6" s="583" t="s">
        <v>904</v>
      </c>
      <c r="B6" s="583"/>
      <c r="C6" s="577" t="s">
        <v>905</v>
      </c>
      <c r="D6" s="577" t="s">
        <v>906</v>
      </c>
      <c r="E6" s="577" t="s">
        <v>1315</v>
      </c>
      <c r="F6" s="577" t="s">
        <v>971</v>
      </c>
      <c r="G6" s="577" t="s">
        <v>909</v>
      </c>
      <c r="H6" s="577" t="s">
        <v>972</v>
      </c>
      <c r="I6" s="577" t="s">
        <v>911</v>
      </c>
      <c r="J6" s="577" t="s">
        <v>1316</v>
      </c>
      <c r="K6" s="577" t="s">
        <v>913</v>
      </c>
      <c r="L6" s="577" t="s">
        <v>1317</v>
      </c>
      <c r="M6" s="577" t="s">
        <v>1318</v>
      </c>
      <c r="N6" s="577" t="s">
        <v>976</v>
      </c>
      <c r="O6" s="577" t="s">
        <v>1009</v>
      </c>
      <c r="P6" s="577" t="s">
        <v>1319</v>
      </c>
      <c r="Q6" s="577" t="s">
        <v>1320</v>
      </c>
      <c r="R6" s="577" t="s">
        <v>1321</v>
      </c>
      <c r="GR6" s="607"/>
      <c r="GS6" s="607"/>
      <c r="GT6" s="607"/>
      <c r="GU6" s="607"/>
      <c r="GV6" s="607"/>
      <c r="GW6" s="607"/>
      <c r="GX6" s="607"/>
      <c r="GY6" s="607"/>
      <c r="GZ6" s="607"/>
      <c r="HA6" s="607"/>
      <c r="HB6" s="607"/>
      <c r="HC6" s="607"/>
      <c r="HD6" s="607"/>
      <c r="HE6" s="607"/>
      <c r="HF6" s="607"/>
      <c r="HG6" s="607"/>
      <c r="HH6" s="607"/>
      <c r="HI6" s="607"/>
    </row>
    <row r="7" spans="1:18" s="565" customFormat="1" ht="22.5" customHeight="1">
      <c r="A7" s="580"/>
      <c r="B7" s="580" t="s">
        <v>9</v>
      </c>
      <c r="C7" s="584">
        <f aca="true" t="shared" si="0" ref="C7:H7">C11+C97</f>
        <v>439954</v>
      </c>
      <c r="D7" s="584"/>
      <c r="E7" s="585">
        <f t="shared" si="0"/>
        <v>3123.6899999999987</v>
      </c>
      <c r="F7" s="585">
        <f t="shared" si="0"/>
        <v>628.5</v>
      </c>
      <c r="G7" s="585">
        <f t="shared" si="0"/>
        <v>220.03999999999996</v>
      </c>
      <c r="H7" s="584">
        <f t="shared" si="0"/>
        <v>361200</v>
      </c>
      <c r="I7" s="584"/>
      <c r="J7" s="585">
        <f aca="true" t="shared" si="1" ref="J7:R7">J11+J97</f>
        <v>10561.480000000003</v>
      </c>
      <c r="K7" s="585">
        <f t="shared" si="1"/>
        <v>0</v>
      </c>
      <c r="L7" s="585">
        <f t="shared" si="1"/>
        <v>14533.71</v>
      </c>
      <c r="M7" s="585">
        <f t="shared" si="1"/>
        <v>15478.7</v>
      </c>
      <c r="N7" s="585">
        <f t="shared" si="1"/>
        <v>-994.9199999999998</v>
      </c>
      <c r="O7" s="585">
        <f t="shared" si="1"/>
        <v>16473.62</v>
      </c>
      <c r="P7" s="585">
        <f t="shared" si="1"/>
        <v>-944.9900000000008</v>
      </c>
      <c r="Q7" s="585">
        <f t="shared" si="1"/>
        <v>-10296.989999999998</v>
      </c>
      <c r="R7" s="585">
        <f t="shared" si="1"/>
        <v>9352</v>
      </c>
    </row>
    <row r="8" spans="1:18" s="565" customFormat="1" ht="120" customHeight="1" hidden="1">
      <c r="A8" s="580"/>
      <c r="B8" s="580" t="s">
        <v>9</v>
      </c>
      <c r="C8" s="584">
        <f aca="true" t="shared" si="2" ref="C8:H8">C9+C11+C97</f>
        <v>439954</v>
      </c>
      <c r="D8" s="584"/>
      <c r="E8" s="585">
        <f t="shared" si="2"/>
        <v>3123.6899999999987</v>
      </c>
      <c r="F8" s="585">
        <f t="shared" si="2"/>
        <v>628.5</v>
      </c>
      <c r="G8" s="585">
        <f t="shared" si="2"/>
        <v>220.03999999999996</v>
      </c>
      <c r="H8" s="584">
        <f t="shared" si="2"/>
        <v>361200</v>
      </c>
      <c r="I8" s="584"/>
      <c r="J8" s="585">
        <f aca="true" t="shared" si="3" ref="J8:R8">J9+J11+J97</f>
        <v>10561.480000000003</v>
      </c>
      <c r="K8" s="585">
        <f t="shared" si="3"/>
        <v>480</v>
      </c>
      <c r="L8" s="585">
        <f t="shared" si="3"/>
        <v>15013.71</v>
      </c>
      <c r="M8" s="585">
        <f t="shared" si="3"/>
        <v>15478.7</v>
      </c>
      <c r="N8" s="585">
        <f t="shared" si="3"/>
        <v>-994.9199999999998</v>
      </c>
      <c r="O8" s="585">
        <f t="shared" si="3"/>
        <v>16473.62</v>
      </c>
      <c r="P8" s="585">
        <f t="shared" si="3"/>
        <v>-464.9900000000009</v>
      </c>
      <c r="Q8" s="585">
        <f t="shared" si="3"/>
        <v>-10296.989999999998</v>
      </c>
      <c r="R8" s="585">
        <f t="shared" si="3"/>
        <v>9832</v>
      </c>
    </row>
    <row r="9" spans="1:217" s="565" customFormat="1" ht="54" customHeight="1" hidden="1">
      <c r="A9" s="580"/>
      <c r="B9" s="586" t="s">
        <v>918</v>
      </c>
      <c r="C9" s="584">
        <f aca="true" t="shared" si="4" ref="C9:H9">SUM(C10)</f>
        <v>0</v>
      </c>
      <c r="D9" s="584"/>
      <c r="E9" s="585">
        <f t="shared" si="4"/>
        <v>0</v>
      </c>
      <c r="F9" s="585">
        <f t="shared" si="4"/>
        <v>0</v>
      </c>
      <c r="G9" s="585">
        <f t="shared" si="4"/>
        <v>0</v>
      </c>
      <c r="H9" s="584">
        <f t="shared" si="4"/>
        <v>0</v>
      </c>
      <c r="I9" s="584"/>
      <c r="J9" s="585">
        <f aca="true" t="shared" si="5" ref="J9:R9">SUM(J10)</f>
        <v>0</v>
      </c>
      <c r="K9" s="585">
        <v>480</v>
      </c>
      <c r="L9" s="585">
        <v>480</v>
      </c>
      <c r="M9" s="585">
        <f t="shared" si="5"/>
        <v>0</v>
      </c>
      <c r="N9" s="585">
        <f t="shared" si="5"/>
        <v>0</v>
      </c>
      <c r="O9" s="585">
        <f t="shared" si="5"/>
        <v>0</v>
      </c>
      <c r="P9" s="585">
        <f t="shared" si="5"/>
        <v>480</v>
      </c>
      <c r="Q9" s="585">
        <f t="shared" si="5"/>
        <v>0</v>
      </c>
      <c r="R9" s="585">
        <f t="shared" si="5"/>
        <v>480</v>
      </c>
      <c r="GR9" s="608"/>
      <c r="GS9" s="608"/>
      <c r="GT9" s="608"/>
      <c r="GU9" s="608"/>
      <c r="GV9" s="608"/>
      <c r="GW9" s="608"/>
      <c r="GX9" s="608"/>
      <c r="GY9" s="608"/>
      <c r="GZ9" s="608"/>
      <c r="HA9" s="608"/>
      <c r="HB9" s="608"/>
      <c r="HC9" s="608"/>
      <c r="HD9" s="608"/>
      <c r="HE9" s="608"/>
      <c r="HF9" s="608"/>
      <c r="HG9" s="608"/>
      <c r="HH9" s="608"/>
      <c r="HI9" s="608"/>
    </row>
    <row r="10" spans="1:217" s="567" customFormat="1" ht="18" customHeight="1" hidden="1">
      <c r="A10" s="587">
        <v>174007</v>
      </c>
      <c r="B10" s="10" t="s">
        <v>921</v>
      </c>
      <c r="C10" s="588"/>
      <c r="D10" s="588"/>
      <c r="E10" s="585"/>
      <c r="F10" s="589"/>
      <c r="G10" s="585"/>
      <c r="H10" s="584"/>
      <c r="I10" s="584"/>
      <c r="J10" s="585"/>
      <c r="K10" s="598">
        <v>480</v>
      </c>
      <c r="L10" s="599">
        <f aca="true" t="shared" si="6" ref="L10:L19">E10+F10+G10+J10+K10</f>
        <v>480</v>
      </c>
      <c r="M10" s="598"/>
      <c r="N10" s="598">
        <v>0</v>
      </c>
      <c r="O10" s="598"/>
      <c r="P10" s="598">
        <f aca="true" t="shared" si="7" ref="P10:P19">L10-M10</f>
        <v>480</v>
      </c>
      <c r="Q10" s="598">
        <v>0</v>
      </c>
      <c r="R10" s="598">
        <f aca="true" t="shared" si="8" ref="R10:R19">P10-Q10</f>
        <v>480</v>
      </c>
      <c r="GR10" s="568"/>
      <c r="GS10" s="568"/>
      <c r="GT10" s="568"/>
      <c r="GU10" s="568"/>
      <c r="GV10" s="568"/>
      <c r="GW10" s="568"/>
      <c r="GX10" s="568"/>
      <c r="GY10" s="568"/>
      <c r="GZ10" s="568"/>
      <c r="HA10" s="568"/>
      <c r="HB10" s="568"/>
      <c r="HC10" s="568"/>
      <c r="HD10" s="568"/>
      <c r="HE10" s="568"/>
      <c r="HF10" s="568"/>
      <c r="HG10" s="568"/>
      <c r="HH10" s="568"/>
      <c r="HI10" s="568"/>
    </row>
    <row r="11" spans="1:237" s="272" customFormat="1" ht="22.5" customHeight="1">
      <c r="A11" s="590"/>
      <c r="B11" s="591" t="s">
        <v>1322</v>
      </c>
      <c r="C11" s="592">
        <f aca="true" t="shared" si="9" ref="C11:H11">SUM(C12:C96)/2</f>
        <v>258250</v>
      </c>
      <c r="D11" s="592"/>
      <c r="E11" s="593">
        <f t="shared" si="9"/>
        <v>1833.579999999999</v>
      </c>
      <c r="F11" s="593">
        <f t="shared" si="9"/>
        <v>436</v>
      </c>
      <c r="G11" s="593">
        <f t="shared" si="9"/>
        <v>129.12999999999997</v>
      </c>
      <c r="H11" s="592">
        <f t="shared" si="9"/>
        <v>209300</v>
      </c>
      <c r="I11" s="592"/>
      <c r="J11" s="593">
        <f aca="true" t="shared" si="10" ref="J11:R11">SUM(J12:J96)/2</f>
        <v>6119.9500000000035</v>
      </c>
      <c r="K11" s="593">
        <f t="shared" si="10"/>
        <v>0</v>
      </c>
      <c r="L11" s="593">
        <f t="shared" si="10"/>
        <v>8518.659999999998</v>
      </c>
      <c r="M11" s="593">
        <f t="shared" si="10"/>
        <v>7874.22</v>
      </c>
      <c r="N11" s="593">
        <f t="shared" si="10"/>
        <v>-483.09999999999997</v>
      </c>
      <c r="O11" s="593">
        <f t="shared" si="10"/>
        <v>8357.32</v>
      </c>
      <c r="P11" s="593">
        <f t="shared" si="10"/>
        <v>644.4399999999997</v>
      </c>
      <c r="Q11" s="593">
        <f t="shared" si="10"/>
        <v>-6832.839999999997</v>
      </c>
      <c r="R11" s="593">
        <f t="shared" si="10"/>
        <v>7477.28</v>
      </c>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c r="FN11" s="606"/>
      <c r="FO11" s="606"/>
      <c r="FP11" s="606"/>
      <c r="FQ11" s="606"/>
      <c r="FR11" s="606"/>
      <c r="FS11" s="606"/>
      <c r="FT11" s="606"/>
      <c r="FU11" s="606"/>
      <c r="FV11" s="606"/>
      <c r="FW11" s="606"/>
      <c r="FX11" s="606"/>
      <c r="FY11" s="606"/>
      <c r="FZ11" s="606"/>
      <c r="GA11" s="606"/>
      <c r="GB11" s="606"/>
      <c r="GC11" s="606"/>
      <c r="GD11" s="606"/>
      <c r="GE11" s="606"/>
      <c r="GF11" s="606"/>
      <c r="GG11" s="606"/>
      <c r="GH11" s="606"/>
      <c r="GI11" s="606"/>
      <c r="GJ11" s="606"/>
      <c r="GK11" s="606"/>
      <c r="GL11" s="606"/>
      <c r="GM11" s="606"/>
      <c r="GN11" s="606"/>
      <c r="GO11" s="606"/>
      <c r="GP11" s="606"/>
      <c r="GQ11" s="606"/>
      <c r="GR11" s="609"/>
      <c r="GS11" s="609"/>
      <c r="GT11" s="609"/>
      <c r="GU11" s="609"/>
      <c r="GV11" s="609"/>
      <c r="GW11" s="609"/>
      <c r="GX11" s="609"/>
      <c r="GY11" s="609"/>
      <c r="GZ11" s="609"/>
      <c r="HA11" s="609"/>
      <c r="HB11" s="609"/>
      <c r="HC11" s="609"/>
      <c r="HD11" s="609"/>
      <c r="HE11" s="609"/>
      <c r="HF11" s="609"/>
      <c r="HG11" s="609"/>
      <c r="HH11" s="609"/>
      <c r="HI11" s="609"/>
      <c r="HJ11" s="273"/>
      <c r="HK11" s="273"/>
      <c r="HL11" s="273"/>
      <c r="HM11" s="273"/>
      <c r="HN11" s="273"/>
      <c r="HO11" s="273"/>
      <c r="HP11" s="273"/>
      <c r="HQ11" s="273"/>
      <c r="HR11" s="273"/>
      <c r="HS11" s="273"/>
      <c r="HT11" s="273"/>
      <c r="HU11" s="273"/>
      <c r="HV11" s="273"/>
      <c r="HW11" s="273"/>
      <c r="HX11" s="273"/>
      <c r="HY11" s="273"/>
      <c r="HZ11" s="273"/>
      <c r="IA11" s="273"/>
      <c r="IB11" s="273"/>
      <c r="IC11" s="273"/>
    </row>
    <row r="12" spans="1:199" s="568" customFormat="1" ht="22.5" customHeight="1">
      <c r="A12" s="93">
        <v>604</v>
      </c>
      <c r="B12" s="594" t="s">
        <v>948</v>
      </c>
      <c r="C12" s="595">
        <f aca="true" t="shared" si="11" ref="C12:H12">SUM(C13:C19)</f>
        <v>63000</v>
      </c>
      <c r="D12" s="595"/>
      <c r="E12" s="596">
        <f t="shared" si="11"/>
        <v>447.29999999999995</v>
      </c>
      <c r="F12" s="596">
        <f t="shared" si="11"/>
        <v>43</v>
      </c>
      <c r="G12" s="596">
        <f t="shared" si="11"/>
        <v>31.5</v>
      </c>
      <c r="H12" s="595">
        <f t="shared" si="11"/>
        <v>26900</v>
      </c>
      <c r="I12" s="595"/>
      <c r="J12" s="596">
        <f aca="true" t="shared" si="12" ref="J12:R12">SUM(J13:J19)</f>
        <v>786.56</v>
      </c>
      <c r="K12" s="596">
        <f t="shared" si="12"/>
        <v>0</v>
      </c>
      <c r="L12" s="596">
        <f t="shared" si="12"/>
        <v>1308.3600000000001</v>
      </c>
      <c r="M12" s="596">
        <f t="shared" si="12"/>
        <v>2926.29</v>
      </c>
      <c r="N12" s="596">
        <f t="shared" si="12"/>
        <v>-4.5600000000000005</v>
      </c>
      <c r="O12" s="596">
        <f t="shared" si="12"/>
        <v>2930.85</v>
      </c>
      <c r="P12" s="596">
        <f t="shared" si="12"/>
        <v>-1617.9299999999998</v>
      </c>
      <c r="Q12" s="596">
        <f t="shared" si="12"/>
        <v>-1737.65</v>
      </c>
      <c r="R12" s="596">
        <f t="shared" si="12"/>
        <v>119.72000000000003</v>
      </c>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7"/>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7"/>
      <c r="EZ12" s="567"/>
      <c r="FA12" s="567"/>
      <c r="FB12" s="567"/>
      <c r="FC12" s="567"/>
      <c r="FD12" s="567"/>
      <c r="FE12" s="567"/>
      <c r="FF12" s="567"/>
      <c r="FG12" s="567"/>
      <c r="FH12" s="567"/>
      <c r="FI12" s="567"/>
      <c r="FJ12" s="567"/>
      <c r="FK12" s="567"/>
      <c r="FL12" s="567"/>
      <c r="FM12" s="567"/>
      <c r="FN12" s="567"/>
      <c r="FO12" s="567"/>
      <c r="FP12" s="567"/>
      <c r="FQ12" s="567"/>
      <c r="FR12" s="567"/>
      <c r="FS12" s="567"/>
      <c r="FT12" s="567"/>
      <c r="FU12" s="567"/>
      <c r="FV12" s="567"/>
      <c r="FW12" s="567"/>
      <c r="FX12" s="567"/>
      <c r="FY12" s="567"/>
      <c r="FZ12" s="567"/>
      <c r="GA12" s="567"/>
      <c r="GB12" s="567"/>
      <c r="GC12" s="567"/>
      <c r="GD12" s="567"/>
      <c r="GE12" s="567"/>
      <c r="GF12" s="567"/>
      <c r="GG12" s="567"/>
      <c r="GH12" s="567"/>
      <c r="GI12" s="567"/>
      <c r="GJ12" s="567"/>
      <c r="GK12" s="567"/>
      <c r="GL12" s="567"/>
      <c r="GM12" s="567"/>
      <c r="GN12" s="567"/>
      <c r="GO12" s="567"/>
      <c r="GP12" s="567"/>
      <c r="GQ12" s="567"/>
    </row>
    <row r="13" spans="1:199" s="568" customFormat="1" ht="22.5" customHeight="1">
      <c r="A13" s="93">
        <v>604001</v>
      </c>
      <c r="B13" s="15" t="s">
        <v>1323</v>
      </c>
      <c r="C13" s="597">
        <v>0</v>
      </c>
      <c r="D13" s="597">
        <v>71</v>
      </c>
      <c r="E13" s="598">
        <f aca="true" t="shared" si="13" ref="E13:E19">ROUND(C13*D13/10000,2)</f>
        <v>0</v>
      </c>
      <c r="F13" s="599">
        <v>10</v>
      </c>
      <c r="G13" s="599">
        <v>0</v>
      </c>
      <c r="H13" s="597">
        <v>0</v>
      </c>
      <c r="I13" s="597">
        <v>344</v>
      </c>
      <c r="J13" s="598">
        <f aca="true" t="shared" si="14" ref="J13:J19">ROUND(H13*I13*85%/10000,2)</f>
        <v>0</v>
      </c>
      <c r="K13" s="599"/>
      <c r="L13" s="599">
        <f t="shared" si="6"/>
        <v>10</v>
      </c>
      <c r="M13" s="603">
        <f aca="true" t="shared" si="15" ref="M13:M19">N13+O13</f>
        <v>250.26</v>
      </c>
      <c r="N13" s="603">
        <v>10</v>
      </c>
      <c r="O13" s="603">
        <v>240.26</v>
      </c>
      <c r="P13" s="603">
        <f t="shared" si="7"/>
        <v>-240.26</v>
      </c>
      <c r="Q13" s="603">
        <v>-240.26</v>
      </c>
      <c r="R13" s="603">
        <f t="shared" si="8"/>
        <v>0</v>
      </c>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c r="BT13" s="567"/>
      <c r="BU13" s="567"/>
      <c r="BV13" s="567"/>
      <c r="BW13" s="567"/>
      <c r="BX13" s="567"/>
      <c r="BY13" s="567"/>
      <c r="BZ13" s="567"/>
      <c r="CA13" s="567"/>
      <c r="CB13" s="567"/>
      <c r="CC13" s="567"/>
      <c r="CD13" s="567"/>
      <c r="CE13" s="567"/>
      <c r="CF13" s="567"/>
      <c r="CG13" s="567"/>
      <c r="CH13" s="567"/>
      <c r="CI13" s="567"/>
      <c r="CJ13" s="567"/>
      <c r="CK13" s="567"/>
      <c r="CL13" s="567"/>
      <c r="CM13" s="567"/>
      <c r="CN13" s="567"/>
      <c r="CO13" s="567"/>
      <c r="CP13" s="567"/>
      <c r="CQ13" s="567"/>
      <c r="CR13" s="567"/>
      <c r="CS13" s="567"/>
      <c r="CT13" s="567"/>
      <c r="CU13" s="567"/>
      <c r="CV13" s="567"/>
      <c r="CW13" s="567"/>
      <c r="CX13" s="567"/>
      <c r="CY13" s="567"/>
      <c r="CZ13" s="567"/>
      <c r="DA13" s="567"/>
      <c r="DB13" s="567"/>
      <c r="DC13" s="567"/>
      <c r="DD13" s="567"/>
      <c r="DE13" s="567"/>
      <c r="DF13" s="567"/>
      <c r="DG13" s="567"/>
      <c r="DH13" s="567"/>
      <c r="DI13" s="567"/>
      <c r="DJ13" s="567"/>
      <c r="DK13" s="567"/>
      <c r="DL13" s="567"/>
      <c r="DM13" s="567"/>
      <c r="DN13" s="567"/>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567"/>
      <c r="EO13" s="567"/>
      <c r="EP13" s="567"/>
      <c r="EQ13" s="567"/>
      <c r="ER13" s="567"/>
      <c r="ES13" s="567"/>
      <c r="ET13" s="567"/>
      <c r="EU13" s="567"/>
      <c r="EV13" s="567"/>
      <c r="EW13" s="567"/>
      <c r="EX13" s="567"/>
      <c r="EY13" s="567"/>
      <c r="EZ13" s="567"/>
      <c r="FA13" s="567"/>
      <c r="FB13" s="567"/>
      <c r="FC13" s="567"/>
      <c r="FD13" s="567"/>
      <c r="FE13" s="567"/>
      <c r="FF13" s="567"/>
      <c r="FG13" s="567"/>
      <c r="FH13" s="567"/>
      <c r="FI13" s="567"/>
      <c r="FJ13" s="567"/>
      <c r="FK13" s="567"/>
      <c r="FL13" s="567"/>
      <c r="FM13" s="567"/>
      <c r="FN13" s="567"/>
      <c r="FO13" s="567"/>
      <c r="FP13" s="567"/>
      <c r="FQ13" s="567"/>
      <c r="FR13" s="567"/>
      <c r="FS13" s="567"/>
      <c r="FT13" s="567"/>
      <c r="FU13" s="567"/>
      <c r="FV13" s="567"/>
      <c r="FW13" s="567"/>
      <c r="FX13" s="567"/>
      <c r="FY13" s="567"/>
      <c r="FZ13" s="567"/>
      <c r="GA13" s="567"/>
      <c r="GB13" s="567"/>
      <c r="GC13" s="567"/>
      <c r="GD13" s="567"/>
      <c r="GE13" s="567"/>
      <c r="GF13" s="567"/>
      <c r="GG13" s="567"/>
      <c r="GH13" s="567"/>
      <c r="GI13" s="567"/>
      <c r="GJ13" s="567"/>
      <c r="GK13" s="567"/>
      <c r="GL13" s="567"/>
      <c r="GM13" s="567"/>
      <c r="GN13" s="567"/>
      <c r="GO13" s="567"/>
      <c r="GP13" s="567"/>
      <c r="GQ13" s="567"/>
    </row>
    <row r="14" spans="1:217" s="567" customFormat="1" ht="22.5" customHeight="1">
      <c r="A14" s="72">
        <v>604002</v>
      </c>
      <c r="B14" s="600" t="s">
        <v>1324</v>
      </c>
      <c r="C14" s="601">
        <v>8500</v>
      </c>
      <c r="D14" s="601">
        <v>71</v>
      </c>
      <c r="E14" s="598">
        <f t="shared" si="13"/>
        <v>60.35</v>
      </c>
      <c r="F14" s="598">
        <v>5.5</v>
      </c>
      <c r="G14" s="598">
        <f aca="true" t="shared" si="16" ref="G14:G19">ROUND(C14*5/10000,2)</f>
        <v>4.25</v>
      </c>
      <c r="H14" s="601">
        <v>2500</v>
      </c>
      <c r="I14" s="601">
        <v>344</v>
      </c>
      <c r="J14" s="598">
        <f t="shared" si="14"/>
        <v>73.1</v>
      </c>
      <c r="K14" s="598"/>
      <c r="L14" s="598">
        <f t="shared" si="6"/>
        <v>143.2</v>
      </c>
      <c r="M14" s="603">
        <f t="shared" si="15"/>
        <v>331.92999999999995</v>
      </c>
      <c r="N14" s="603">
        <v>-14.22</v>
      </c>
      <c r="O14" s="603">
        <v>346.15</v>
      </c>
      <c r="P14" s="603">
        <f t="shared" si="7"/>
        <v>-188.72999999999996</v>
      </c>
      <c r="Q14" s="603">
        <v>-188.72999999999996</v>
      </c>
      <c r="R14" s="603">
        <f t="shared" si="8"/>
        <v>0</v>
      </c>
      <c r="GR14" s="568"/>
      <c r="GS14" s="568"/>
      <c r="GT14" s="568"/>
      <c r="GU14" s="568"/>
      <c r="GV14" s="568"/>
      <c r="GW14" s="568"/>
      <c r="GX14" s="568"/>
      <c r="GY14" s="568"/>
      <c r="GZ14" s="568"/>
      <c r="HA14" s="568"/>
      <c r="HB14" s="568"/>
      <c r="HC14" s="568"/>
      <c r="HD14" s="568"/>
      <c r="HE14" s="568"/>
      <c r="HF14" s="568"/>
      <c r="HG14" s="568"/>
      <c r="HH14" s="568"/>
      <c r="HI14" s="568"/>
    </row>
    <row r="15" spans="1:217" s="567" customFormat="1" ht="22.5" customHeight="1">
      <c r="A15" s="602">
        <v>604003</v>
      </c>
      <c r="B15" s="600" t="s">
        <v>1093</v>
      </c>
      <c r="C15" s="601">
        <v>7500</v>
      </c>
      <c r="D15" s="601">
        <v>71</v>
      </c>
      <c r="E15" s="598">
        <f t="shared" si="13"/>
        <v>53.25</v>
      </c>
      <c r="F15" s="598">
        <v>5.5</v>
      </c>
      <c r="G15" s="598">
        <f t="shared" si="16"/>
        <v>3.75</v>
      </c>
      <c r="H15" s="601">
        <v>3900</v>
      </c>
      <c r="I15" s="601">
        <v>344</v>
      </c>
      <c r="J15" s="598">
        <f t="shared" si="14"/>
        <v>114.04</v>
      </c>
      <c r="K15" s="598"/>
      <c r="L15" s="598">
        <f t="shared" si="6"/>
        <v>176.54000000000002</v>
      </c>
      <c r="M15" s="603">
        <f t="shared" si="15"/>
        <v>56.82</v>
      </c>
      <c r="N15" s="603">
        <v>-13.85</v>
      </c>
      <c r="O15" s="603">
        <v>70.67</v>
      </c>
      <c r="P15" s="603">
        <f t="shared" si="7"/>
        <v>119.72000000000003</v>
      </c>
      <c r="Q15" s="603">
        <v>0</v>
      </c>
      <c r="R15" s="603">
        <f t="shared" si="8"/>
        <v>119.72000000000003</v>
      </c>
      <c r="GR15" s="568"/>
      <c r="GS15" s="568"/>
      <c r="GT15" s="568"/>
      <c r="GU15" s="568"/>
      <c r="GV15" s="568"/>
      <c r="GW15" s="568"/>
      <c r="GX15" s="568"/>
      <c r="GY15" s="568"/>
      <c r="GZ15" s="568"/>
      <c r="HA15" s="568"/>
      <c r="HB15" s="568"/>
      <c r="HC15" s="568"/>
      <c r="HD15" s="568"/>
      <c r="HE15" s="568"/>
      <c r="HF15" s="568"/>
      <c r="HG15" s="568"/>
      <c r="HH15" s="568"/>
      <c r="HI15" s="568"/>
    </row>
    <row r="16" spans="1:217" s="567" customFormat="1" ht="22.5" customHeight="1">
      <c r="A16" s="602">
        <v>604004</v>
      </c>
      <c r="B16" s="600" t="s">
        <v>1094</v>
      </c>
      <c r="C16" s="601">
        <v>8100</v>
      </c>
      <c r="D16" s="601">
        <v>71</v>
      </c>
      <c r="E16" s="598">
        <f t="shared" si="13"/>
        <v>57.51</v>
      </c>
      <c r="F16" s="598">
        <v>5.5</v>
      </c>
      <c r="G16" s="598">
        <f t="shared" si="16"/>
        <v>4.05</v>
      </c>
      <c r="H16" s="601">
        <v>3000</v>
      </c>
      <c r="I16" s="601">
        <v>344</v>
      </c>
      <c r="J16" s="598">
        <f t="shared" si="14"/>
        <v>87.72</v>
      </c>
      <c r="K16" s="598"/>
      <c r="L16" s="598">
        <f t="shared" si="6"/>
        <v>154.78</v>
      </c>
      <c r="M16" s="603">
        <f t="shared" si="15"/>
        <v>384.22</v>
      </c>
      <c r="N16" s="603">
        <v>7.35</v>
      </c>
      <c r="O16" s="603">
        <v>376.87</v>
      </c>
      <c r="P16" s="603">
        <f t="shared" si="7"/>
        <v>-229.44000000000003</v>
      </c>
      <c r="Q16" s="603">
        <v>-229.44000000000003</v>
      </c>
      <c r="R16" s="603">
        <f t="shared" si="8"/>
        <v>0</v>
      </c>
      <c r="GR16" s="568"/>
      <c r="GS16" s="568"/>
      <c r="GT16" s="568"/>
      <c r="GU16" s="568"/>
      <c r="GV16" s="568"/>
      <c r="GW16" s="568"/>
      <c r="GX16" s="568"/>
      <c r="GY16" s="568"/>
      <c r="GZ16" s="568"/>
      <c r="HA16" s="568"/>
      <c r="HB16" s="568"/>
      <c r="HC16" s="568"/>
      <c r="HD16" s="568"/>
      <c r="HE16" s="568"/>
      <c r="HF16" s="568"/>
      <c r="HG16" s="568"/>
      <c r="HH16" s="568"/>
      <c r="HI16" s="568"/>
    </row>
    <row r="17" spans="1:217" s="567" customFormat="1" ht="22.5" customHeight="1">
      <c r="A17" s="602">
        <v>604005</v>
      </c>
      <c r="B17" s="600" t="s">
        <v>1325</v>
      </c>
      <c r="C17" s="601">
        <v>3100</v>
      </c>
      <c r="D17" s="601">
        <v>71</v>
      </c>
      <c r="E17" s="598">
        <f t="shared" si="13"/>
        <v>22.01</v>
      </c>
      <c r="F17" s="598">
        <v>5.5</v>
      </c>
      <c r="G17" s="598">
        <f t="shared" si="16"/>
        <v>1.55</v>
      </c>
      <c r="H17" s="601">
        <v>1400</v>
      </c>
      <c r="I17" s="601">
        <v>344</v>
      </c>
      <c r="J17" s="598">
        <f t="shared" si="14"/>
        <v>40.94</v>
      </c>
      <c r="K17" s="598"/>
      <c r="L17" s="598">
        <f t="shared" si="6"/>
        <v>70</v>
      </c>
      <c r="M17" s="603">
        <f t="shared" si="15"/>
        <v>116.45</v>
      </c>
      <c r="N17" s="603">
        <v>7.98</v>
      </c>
      <c r="O17" s="603">
        <v>108.47</v>
      </c>
      <c r="P17" s="603">
        <f t="shared" si="7"/>
        <v>-46.45</v>
      </c>
      <c r="Q17" s="603">
        <v>-46.45</v>
      </c>
      <c r="R17" s="603">
        <f t="shared" si="8"/>
        <v>0</v>
      </c>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565"/>
      <c r="DC17" s="565"/>
      <c r="DD17" s="565"/>
      <c r="DE17" s="565"/>
      <c r="DF17" s="565"/>
      <c r="DG17" s="565"/>
      <c r="DH17" s="565"/>
      <c r="DI17" s="565"/>
      <c r="DJ17" s="565"/>
      <c r="DK17" s="565"/>
      <c r="DL17" s="565"/>
      <c r="DM17" s="565"/>
      <c r="DN17" s="565"/>
      <c r="DO17" s="565"/>
      <c r="DP17" s="565"/>
      <c r="DQ17" s="565"/>
      <c r="DR17" s="565"/>
      <c r="DS17" s="565"/>
      <c r="DT17" s="565"/>
      <c r="DU17" s="565"/>
      <c r="DV17" s="565"/>
      <c r="DW17" s="565"/>
      <c r="DX17" s="565"/>
      <c r="DY17" s="565"/>
      <c r="DZ17" s="565"/>
      <c r="EA17" s="565"/>
      <c r="EB17" s="565"/>
      <c r="EC17" s="565"/>
      <c r="ED17" s="565"/>
      <c r="EE17" s="565"/>
      <c r="EF17" s="565"/>
      <c r="EG17" s="565"/>
      <c r="EH17" s="565"/>
      <c r="EI17" s="565"/>
      <c r="EJ17" s="565"/>
      <c r="EK17" s="565"/>
      <c r="EL17" s="565"/>
      <c r="EM17" s="565"/>
      <c r="EN17" s="565"/>
      <c r="EO17" s="565"/>
      <c r="EP17" s="565"/>
      <c r="EQ17" s="565"/>
      <c r="ER17" s="565"/>
      <c r="ES17" s="565"/>
      <c r="ET17" s="565"/>
      <c r="EU17" s="565"/>
      <c r="EV17" s="565"/>
      <c r="EW17" s="565"/>
      <c r="EX17" s="565"/>
      <c r="EY17" s="565"/>
      <c r="EZ17" s="565"/>
      <c r="FA17" s="565"/>
      <c r="FB17" s="565"/>
      <c r="FC17" s="565"/>
      <c r="FD17" s="565"/>
      <c r="FE17" s="565"/>
      <c r="FF17" s="565"/>
      <c r="FG17" s="565"/>
      <c r="FH17" s="565"/>
      <c r="FI17" s="565"/>
      <c r="FJ17" s="565"/>
      <c r="FK17" s="565"/>
      <c r="FL17" s="565"/>
      <c r="FM17" s="565"/>
      <c r="FN17" s="565"/>
      <c r="FO17" s="565"/>
      <c r="FP17" s="565"/>
      <c r="FQ17" s="565"/>
      <c r="FR17" s="565"/>
      <c r="FS17" s="565"/>
      <c r="FT17" s="565"/>
      <c r="FU17" s="565"/>
      <c r="FV17" s="565"/>
      <c r="FW17" s="565"/>
      <c r="FX17" s="565"/>
      <c r="FY17" s="565"/>
      <c r="FZ17" s="565"/>
      <c r="GA17" s="565"/>
      <c r="GB17" s="565"/>
      <c r="GC17" s="565"/>
      <c r="GD17" s="565"/>
      <c r="GE17" s="565"/>
      <c r="GF17" s="565"/>
      <c r="GG17" s="565"/>
      <c r="GH17" s="565"/>
      <c r="GI17" s="565"/>
      <c r="GJ17" s="565"/>
      <c r="GK17" s="565"/>
      <c r="GL17" s="565"/>
      <c r="GM17" s="565"/>
      <c r="GN17" s="565"/>
      <c r="GO17" s="565"/>
      <c r="GP17" s="565"/>
      <c r="GQ17" s="565"/>
      <c r="GR17" s="568"/>
      <c r="GS17" s="568"/>
      <c r="GT17" s="568"/>
      <c r="GU17" s="568"/>
      <c r="GV17" s="568"/>
      <c r="GW17" s="568"/>
      <c r="GX17" s="568"/>
      <c r="GY17" s="568"/>
      <c r="GZ17" s="568"/>
      <c r="HA17" s="568"/>
      <c r="HB17" s="568"/>
      <c r="HC17" s="568"/>
      <c r="HD17" s="568"/>
      <c r="HE17" s="568"/>
      <c r="HF17" s="568"/>
      <c r="HG17" s="568"/>
      <c r="HH17" s="568"/>
      <c r="HI17" s="568"/>
    </row>
    <row r="18" spans="1:217" s="567" customFormat="1" ht="22.5" customHeight="1">
      <c r="A18" s="602">
        <v>604006</v>
      </c>
      <c r="B18" s="600" t="s">
        <v>1095</v>
      </c>
      <c r="C18" s="601">
        <v>17400</v>
      </c>
      <c r="D18" s="601">
        <v>71</v>
      </c>
      <c r="E18" s="598">
        <f t="shared" si="13"/>
        <v>123.54</v>
      </c>
      <c r="F18" s="598">
        <v>5.5</v>
      </c>
      <c r="G18" s="598">
        <f t="shared" si="16"/>
        <v>8.7</v>
      </c>
      <c r="H18" s="601">
        <v>5300</v>
      </c>
      <c r="I18" s="601">
        <v>344</v>
      </c>
      <c r="J18" s="598">
        <f t="shared" si="14"/>
        <v>154.97</v>
      </c>
      <c r="K18" s="598"/>
      <c r="L18" s="598">
        <f t="shared" si="6"/>
        <v>292.71000000000004</v>
      </c>
      <c r="M18" s="603">
        <f t="shared" si="15"/>
        <v>929.48</v>
      </c>
      <c r="N18" s="603">
        <v>2.87</v>
      </c>
      <c r="O18" s="603">
        <v>926.61</v>
      </c>
      <c r="P18" s="603">
        <f t="shared" si="7"/>
        <v>-636.77</v>
      </c>
      <c r="Q18" s="603">
        <v>-636.77</v>
      </c>
      <c r="R18" s="603">
        <f t="shared" si="8"/>
        <v>0</v>
      </c>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5"/>
      <c r="DJ18" s="565"/>
      <c r="DK18" s="565"/>
      <c r="DL18" s="565"/>
      <c r="DM18" s="565"/>
      <c r="DN18" s="565"/>
      <c r="DO18" s="565"/>
      <c r="DP18" s="565"/>
      <c r="DQ18" s="565"/>
      <c r="DR18" s="565"/>
      <c r="DS18" s="565"/>
      <c r="DT18" s="565"/>
      <c r="DU18" s="565"/>
      <c r="DV18" s="565"/>
      <c r="DW18" s="565"/>
      <c r="DX18" s="565"/>
      <c r="DY18" s="565"/>
      <c r="DZ18" s="565"/>
      <c r="EA18" s="565"/>
      <c r="EB18" s="565"/>
      <c r="EC18" s="565"/>
      <c r="ED18" s="565"/>
      <c r="EE18" s="565"/>
      <c r="EF18" s="565"/>
      <c r="EG18" s="565"/>
      <c r="EH18" s="565"/>
      <c r="EI18" s="565"/>
      <c r="EJ18" s="565"/>
      <c r="EK18" s="565"/>
      <c r="EL18" s="565"/>
      <c r="EM18" s="565"/>
      <c r="EN18" s="565"/>
      <c r="EO18" s="565"/>
      <c r="EP18" s="565"/>
      <c r="EQ18" s="565"/>
      <c r="ER18" s="565"/>
      <c r="ES18" s="565"/>
      <c r="ET18" s="565"/>
      <c r="EU18" s="565"/>
      <c r="EV18" s="565"/>
      <c r="EW18" s="565"/>
      <c r="EX18" s="565"/>
      <c r="EY18" s="565"/>
      <c r="EZ18" s="565"/>
      <c r="FA18" s="565"/>
      <c r="FB18" s="565"/>
      <c r="FC18" s="565"/>
      <c r="FD18" s="565"/>
      <c r="FE18" s="565"/>
      <c r="FF18" s="565"/>
      <c r="FG18" s="565"/>
      <c r="FH18" s="565"/>
      <c r="FI18" s="565"/>
      <c r="FJ18" s="565"/>
      <c r="FK18" s="565"/>
      <c r="FL18" s="565"/>
      <c r="FM18" s="565"/>
      <c r="FN18" s="565"/>
      <c r="FO18" s="565"/>
      <c r="FP18" s="565"/>
      <c r="FQ18" s="565"/>
      <c r="FR18" s="565"/>
      <c r="FS18" s="565"/>
      <c r="FT18" s="565"/>
      <c r="FU18" s="565"/>
      <c r="FV18" s="565"/>
      <c r="FW18" s="565"/>
      <c r="FX18" s="565"/>
      <c r="FY18" s="565"/>
      <c r="FZ18" s="565"/>
      <c r="GA18" s="565"/>
      <c r="GB18" s="565"/>
      <c r="GC18" s="565"/>
      <c r="GD18" s="565"/>
      <c r="GE18" s="565"/>
      <c r="GF18" s="565"/>
      <c r="GG18" s="565"/>
      <c r="GH18" s="565"/>
      <c r="GI18" s="565"/>
      <c r="GJ18" s="565"/>
      <c r="GK18" s="565"/>
      <c r="GL18" s="565"/>
      <c r="GM18" s="565"/>
      <c r="GN18" s="565"/>
      <c r="GO18" s="565"/>
      <c r="GP18" s="565"/>
      <c r="GQ18" s="565"/>
      <c r="GR18" s="568"/>
      <c r="GS18" s="568"/>
      <c r="GT18" s="568"/>
      <c r="GU18" s="568"/>
      <c r="GV18" s="568"/>
      <c r="GW18" s="568"/>
      <c r="GX18" s="568"/>
      <c r="GY18" s="568"/>
      <c r="GZ18" s="568"/>
      <c r="HA18" s="568"/>
      <c r="HB18" s="568"/>
      <c r="HC18" s="568"/>
      <c r="HD18" s="568"/>
      <c r="HE18" s="568"/>
      <c r="HF18" s="568"/>
      <c r="HG18" s="568"/>
      <c r="HH18" s="568"/>
      <c r="HI18" s="568"/>
    </row>
    <row r="19" spans="1:217" s="567" customFormat="1" ht="22.5" customHeight="1">
      <c r="A19" s="602">
        <v>604007</v>
      </c>
      <c r="B19" s="600" t="s">
        <v>1096</v>
      </c>
      <c r="C19" s="601">
        <v>18400</v>
      </c>
      <c r="D19" s="601">
        <v>71</v>
      </c>
      <c r="E19" s="598">
        <f t="shared" si="13"/>
        <v>130.64</v>
      </c>
      <c r="F19" s="598">
        <v>5.5</v>
      </c>
      <c r="G19" s="598">
        <f t="shared" si="16"/>
        <v>9.2</v>
      </c>
      <c r="H19" s="601">
        <v>10800</v>
      </c>
      <c r="I19" s="601">
        <v>344</v>
      </c>
      <c r="J19" s="598">
        <f t="shared" si="14"/>
        <v>315.79</v>
      </c>
      <c r="K19" s="598"/>
      <c r="L19" s="598">
        <f t="shared" si="6"/>
        <v>461.13</v>
      </c>
      <c r="M19" s="603">
        <f t="shared" si="15"/>
        <v>857.13</v>
      </c>
      <c r="N19" s="603">
        <v>-4.69</v>
      </c>
      <c r="O19" s="603">
        <v>861.82</v>
      </c>
      <c r="P19" s="603">
        <f t="shared" si="7"/>
        <v>-396</v>
      </c>
      <c r="Q19" s="603">
        <v>-396</v>
      </c>
      <c r="R19" s="603">
        <f t="shared" si="8"/>
        <v>0</v>
      </c>
      <c r="GR19" s="568"/>
      <c r="GS19" s="568"/>
      <c r="GT19" s="568"/>
      <c r="GU19" s="568"/>
      <c r="GV19" s="568"/>
      <c r="GW19" s="568"/>
      <c r="GX19" s="568"/>
      <c r="GY19" s="568"/>
      <c r="GZ19" s="568"/>
      <c r="HA19" s="568"/>
      <c r="HB19" s="568"/>
      <c r="HC19" s="568"/>
      <c r="HD19" s="568"/>
      <c r="HE19" s="568"/>
      <c r="HF19" s="568"/>
      <c r="HG19" s="568"/>
      <c r="HH19" s="568"/>
      <c r="HI19" s="568"/>
    </row>
    <row r="20" spans="1:199" s="568" customFormat="1" ht="22.5" customHeight="1">
      <c r="A20" s="93">
        <v>606</v>
      </c>
      <c r="B20" s="594" t="s">
        <v>598</v>
      </c>
      <c r="C20" s="595">
        <f aca="true" t="shared" si="17" ref="C20:H20">SUM(C21:C27)</f>
        <v>19300</v>
      </c>
      <c r="D20" s="595"/>
      <c r="E20" s="596">
        <f t="shared" si="17"/>
        <v>137.03</v>
      </c>
      <c r="F20" s="596">
        <f t="shared" si="17"/>
        <v>32</v>
      </c>
      <c r="G20" s="596">
        <f t="shared" si="17"/>
        <v>9.65</v>
      </c>
      <c r="H20" s="595">
        <f t="shared" si="17"/>
        <v>10700</v>
      </c>
      <c r="I20" s="595"/>
      <c r="J20" s="596">
        <f aca="true" t="shared" si="18" ref="J20:R20">SUM(J21:J27)</f>
        <v>312.86999999999995</v>
      </c>
      <c r="K20" s="596">
        <f t="shared" si="18"/>
        <v>0</v>
      </c>
      <c r="L20" s="596">
        <f t="shared" si="18"/>
        <v>491.55</v>
      </c>
      <c r="M20" s="596">
        <f t="shared" si="18"/>
        <v>-84.02000000000004</v>
      </c>
      <c r="N20" s="596">
        <f t="shared" si="18"/>
        <v>-73.42999999999999</v>
      </c>
      <c r="O20" s="596">
        <f t="shared" si="18"/>
        <v>-10.589999999999975</v>
      </c>
      <c r="P20" s="596">
        <f t="shared" si="18"/>
        <v>575.5700000000002</v>
      </c>
      <c r="Q20" s="596">
        <f t="shared" si="18"/>
        <v>-161.51</v>
      </c>
      <c r="R20" s="596">
        <f t="shared" si="18"/>
        <v>737.0799999999999</v>
      </c>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c r="CK20" s="567"/>
      <c r="CL20" s="567"/>
      <c r="CM20" s="567"/>
      <c r="CN20" s="567"/>
      <c r="CO20" s="567"/>
      <c r="CP20" s="567"/>
      <c r="CQ20" s="567"/>
      <c r="CR20" s="567"/>
      <c r="CS20" s="567"/>
      <c r="CT20" s="567"/>
      <c r="CU20" s="567"/>
      <c r="CV20" s="567"/>
      <c r="CW20" s="567"/>
      <c r="CX20" s="567"/>
      <c r="CY20" s="567"/>
      <c r="CZ20" s="567"/>
      <c r="DA20" s="567"/>
      <c r="DB20" s="567"/>
      <c r="DC20" s="567"/>
      <c r="DD20" s="567"/>
      <c r="DE20" s="567"/>
      <c r="DF20" s="567"/>
      <c r="DG20" s="567"/>
      <c r="DH20" s="567"/>
      <c r="DI20" s="567"/>
      <c r="DJ20" s="567"/>
      <c r="DK20" s="567"/>
      <c r="DL20" s="567"/>
      <c r="DM20" s="567"/>
      <c r="DN20" s="567"/>
      <c r="DO20" s="567"/>
      <c r="DP20" s="567"/>
      <c r="DQ20" s="567"/>
      <c r="DR20" s="567"/>
      <c r="DS20" s="567"/>
      <c r="DT20" s="567"/>
      <c r="DU20" s="567"/>
      <c r="DV20" s="567"/>
      <c r="DW20" s="567"/>
      <c r="DX20" s="567"/>
      <c r="DY20" s="567"/>
      <c r="DZ20" s="567"/>
      <c r="EA20" s="567"/>
      <c r="EB20" s="567"/>
      <c r="EC20" s="567"/>
      <c r="ED20" s="567"/>
      <c r="EE20" s="567"/>
      <c r="EF20" s="567"/>
      <c r="EG20" s="567"/>
      <c r="EH20" s="567"/>
      <c r="EI20" s="567"/>
      <c r="EJ20" s="567"/>
      <c r="EK20" s="567"/>
      <c r="EL20" s="567"/>
      <c r="EM20" s="567"/>
      <c r="EN20" s="567"/>
      <c r="EO20" s="567"/>
      <c r="EP20" s="567"/>
      <c r="EQ20" s="567"/>
      <c r="ER20" s="567"/>
      <c r="ES20" s="567"/>
      <c r="ET20" s="567"/>
      <c r="EU20" s="567"/>
      <c r="EV20" s="567"/>
      <c r="EW20" s="567"/>
      <c r="EX20" s="567"/>
      <c r="EY20" s="567"/>
      <c r="EZ20" s="567"/>
      <c r="FA20" s="567"/>
      <c r="FB20" s="567"/>
      <c r="FC20" s="567"/>
      <c r="FD20" s="567"/>
      <c r="FE20" s="567"/>
      <c r="FF20" s="567"/>
      <c r="FG20" s="567"/>
      <c r="FH20" s="567"/>
      <c r="FI20" s="567"/>
      <c r="FJ20" s="567"/>
      <c r="FK20" s="567"/>
      <c r="FL20" s="567"/>
      <c r="FM20" s="567"/>
      <c r="FN20" s="567"/>
      <c r="FO20" s="567"/>
      <c r="FP20" s="567"/>
      <c r="FQ20" s="567"/>
      <c r="FR20" s="567"/>
      <c r="FS20" s="567"/>
      <c r="FT20" s="567"/>
      <c r="FU20" s="567"/>
      <c r="FV20" s="567"/>
      <c r="FW20" s="567"/>
      <c r="FX20" s="567"/>
      <c r="FY20" s="567"/>
      <c r="FZ20" s="567"/>
      <c r="GA20" s="567"/>
      <c r="GB20" s="567"/>
      <c r="GC20" s="567"/>
      <c r="GD20" s="567"/>
      <c r="GE20" s="567"/>
      <c r="GF20" s="567"/>
      <c r="GG20" s="567"/>
      <c r="GH20" s="567"/>
      <c r="GI20" s="567"/>
      <c r="GJ20" s="567"/>
      <c r="GK20" s="567"/>
      <c r="GL20" s="567"/>
      <c r="GM20" s="567"/>
      <c r="GN20" s="567"/>
      <c r="GO20" s="567"/>
      <c r="GP20" s="567"/>
      <c r="GQ20" s="567"/>
    </row>
    <row r="21" spans="1:199" s="568" customFormat="1" ht="22.5" customHeight="1">
      <c r="A21" s="93">
        <v>606001</v>
      </c>
      <c r="B21" s="15" t="s">
        <v>1326</v>
      </c>
      <c r="C21" s="597">
        <v>0</v>
      </c>
      <c r="D21" s="597">
        <v>71</v>
      </c>
      <c r="E21" s="599">
        <v>0</v>
      </c>
      <c r="F21" s="599">
        <v>10</v>
      </c>
      <c r="G21" s="599">
        <v>0</v>
      </c>
      <c r="H21" s="597">
        <v>0</v>
      </c>
      <c r="I21" s="597">
        <v>344</v>
      </c>
      <c r="J21" s="598">
        <f aca="true" t="shared" si="19" ref="J21:J27">ROUND(H21*I21*85%/10000,2)</f>
        <v>0</v>
      </c>
      <c r="K21" s="599"/>
      <c r="L21" s="599">
        <f aca="true" t="shared" si="20" ref="L21:L27">E21+F21+G21+J21+K21</f>
        <v>10</v>
      </c>
      <c r="M21" s="603">
        <f aca="true" t="shared" si="21" ref="M21:M27">N21+O21</f>
        <v>47.19</v>
      </c>
      <c r="N21" s="603">
        <v>10</v>
      </c>
      <c r="O21" s="603">
        <v>37.19</v>
      </c>
      <c r="P21" s="603">
        <f aca="true" t="shared" si="22" ref="P21:P27">L21-M21</f>
        <v>-37.19</v>
      </c>
      <c r="Q21" s="603">
        <v>-37.19</v>
      </c>
      <c r="R21" s="603">
        <f aca="true" t="shared" si="23" ref="R21:R27">P21-Q21</f>
        <v>0</v>
      </c>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c r="CK21" s="567"/>
      <c r="CL21" s="567"/>
      <c r="CM21" s="567"/>
      <c r="CN21" s="567"/>
      <c r="CO21" s="567"/>
      <c r="CP21" s="567"/>
      <c r="CQ21" s="567"/>
      <c r="CR21" s="567"/>
      <c r="CS21" s="567"/>
      <c r="CT21" s="567"/>
      <c r="CU21" s="567"/>
      <c r="CV21" s="567"/>
      <c r="CW21" s="567"/>
      <c r="CX21" s="567"/>
      <c r="CY21" s="567"/>
      <c r="CZ21" s="567"/>
      <c r="DA21" s="567"/>
      <c r="DB21" s="567"/>
      <c r="DC21" s="567"/>
      <c r="DD21" s="567"/>
      <c r="DE21" s="567"/>
      <c r="DF21" s="567"/>
      <c r="DG21" s="567"/>
      <c r="DH21" s="567"/>
      <c r="DI21" s="567"/>
      <c r="DJ21" s="567"/>
      <c r="DK21" s="567"/>
      <c r="DL21" s="567"/>
      <c r="DM21" s="567"/>
      <c r="DN21" s="567"/>
      <c r="DO21" s="567"/>
      <c r="DP21" s="567"/>
      <c r="DQ21" s="567"/>
      <c r="DR21" s="567"/>
      <c r="DS21" s="567"/>
      <c r="DT21" s="567"/>
      <c r="DU21" s="567"/>
      <c r="DV21" s="567"/>
      <c r="DW21" s="567"/>
      <c r="DX21" s="567"/>
      <c r="DY21" s="567"/>
      <c r="DZ21" s="567"/>
      <c r="EA21" s="567"/>
      <c r="EB21" s="567"/>
      <c r="EC21" s="567"/>
      <c r="ED21" s="567"/>
      <c r="EE21" s="567"/>
      <c r="EF21" s="567"/>
      <c r="EG21" s="567"/>
      <c r="EH21" s="567"/>
      <c r="EI21" s="567"/>
      <c r="EJ21" s="567"/>
      <c r="EK21" s="567"/>
      <c r="EL21" s="567"/>
      <c r="EM21" s="567"/>
      <c r="EN21" s="567"/>
      <c r="EO21" s="567"/>
      <c r="EP21" s="567"/>
      <c r="EQ21" s="567"/>
      <c r="ER21" s="567"/>
      <c r="ES21" s="567"/>
      <c r="ET21" s="567"/>
      <c r="EU21" s="567"/>
      <c r="EV21" s="567"/>
      <c r="EW21" s="567"/>
      <c r="EX21" s="567"/>
      <c r="EY21" s="567"/>
      <c r="EZ21" s="567"/>
      <c r="FA21" s="567"/>
      <c r="FB21" s="567"/>
      <c r="FC21" s="567"/>
      <c r="FD21" s="567"/>
      <c r="FE21" s="567"/>
      <c r="FF21" s="567"/>
      <c r="FG21" s="567"/>
      <c r="FH21" s="567"/>
      <c r="FI21" s="567"/>
      <c r="FJ21" s="567"/>
      <c r="FK21" s="567"/>
      <c r="FL21" s="567"/>
      <c r="FM21" s="567"/>
      <c r="FN21" s="567"/>
      <c r="FO21" s="567"/>
      <c r="FP21" s="567"/>
      <c r="FQ21" s="567"/>
      <c r="FR21" s="567"/>
      <c r="FS21" s="567"/>
      <c r="FT21" s="567"/>
      <c r="FU21" s="567"/>
      <c r="FV21" s="567"/>
      <c r="FW21" s="567"/>
      <c r="FX21" s="567"/>
      <c r="FY21" s="567"/>
      <c r="FZ21" s="567"/>
      <c r="GA21" s="567"/>
      <c r="GB21" s="567"/>
      <c r="GC21" s="567"/>
      <c r="GD21" s="567"/>
      <c r="GE21" s="567"/>
      <c r="GF21" s="567"/>
      <c r="GG21" s="567"/>
      <c r="GH21" s="567"/>
      <c r="GI21" s="567"/>
      <c r="GJ21" s="567"/>
      <c r="GK21" s="567"/>
      <c r="GL21" s="567"/>
      <c r="GM21" s="567"/>
      <c r="GN21" s="567"/>
      <c r="GO21" s="567"/>
      <c r="GP21" s="567"/>
      <c r="GQ21" s="567"/>
    </row>
    <row r="22" spans="1:217" s="567" customFormat="1" ht="22.5" customHeight="1">
      <c r="A22" s="602">
        <v>606002</v>
      </c>
      <c r="B22" s="600" t="s">
        <v>1097</v>
      </c>
      <c r="C22" s="601">
        <v>4300</v>
      </c>
      <c r="D22" s="601">
        <v>71</v>
      </c>
      <c r="E22" s="598">
        <f aca="true" t="shared" si="24" ref="E22:E27">ROUND(C22*D22/10000,2)</f>
        <v>30.53</v>
      </c>
      <c r="F22" s="598"/>
      <c r="G22" s="598">
        <f aca="true" t="shared" si="25" ref="G22:G27">ROUND(C22*5/10000,2)</f>
        <v>2.15</v>
      </c>
      <c r="H22" s="601">
        <v>1900</v>
      </c>
      <c r="I22" s="601">
        <v>344</v>
      </c>
      <c r="J22" s="598">
        <f t="shared" si="19"/>
        <v>55.56</v>
      </c>
      <c r="K22" s="598"/>
      <c r="L22" s="598">
        <f t="shared" si="20"/>
        <v>88.24000000000001</v>
      </c>
      <c r="M22" s="603">
        <f t="shared" si="21"/>
        <v>104.49000000000001</v>
      </c>
      <c r="N22" s="603">
        <v>-10.55</v>
      </c>
      <c r="O22" s="603">
        <v>115.04</v>
      </c>
      <c r="P22" s="603">
        <f t="shared" si="22"/>
        <v>-16.25</v>
      </c>
      <c r="Q22" s="603">
        <v>-16.25</v>
      </c>
      <c r="R22" s="603">
        <f t="shared" si="23"/>
        <v>0</v>
      </c>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65"/>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65"/>
      <c r="DR22" s="565"/>
      <c r="DS22" s="565"/>
      <c r="DT22" s="565"/>
      <c r="DU22" s="565"/>
      <c r="DV22" s="565"/>
      <c r="DW22" s="565"/>
      <c r="DX22" s="565"/>
      <c r="DY22" s="565"/>
      <c r="DZ22" s="565"/>
      <c r="EA22" s="565"/>
      <c r="EB22" s="565"/>
      <c r="EC22" s="565"/>
      <c r="ED22" s="565"/>
      <c r="EE22" s="565"/>
      <c r="EF22" s="565"/>
      <c r="EG22" s="565"/>
      <c r="EH22" s="565"/>
      <c r="EI22" s="565"/>
      <c r="EJ22" s="565"/>
      <c r="EK22" s="565"/>
      <c r="EL22" s="565"/>
      <c r="EM22" s="565"/>
      <c r="EN22" s="565"/>
      <c r="EO22" s="565"/>
      <c r="EP22" s="565"/>
      <c r="EQ22" s="565"/>
      <c r="ER22" s="565"/>
      <c r="ES22" s="565"/>
      <c r="ET22" s="565"/>
      <c r="EU22" s="565"/>
      <c r="EV22" s="565"/>
      <c r="EW22" s="565"/>
      <c r="EX22" s="565"/>
      <c r="EY22" s="565"/>
      <c r="EZ22" s="565"/>
      <c r="FA22" s="565"/>
      <c r="FB22" s="565"/>
      <c r="FC22" s="565"/>
      <c r="FD22" s="565"/>
      <c r="FE22" s="565"/>
      <c r="FF22" s="565"/>
      <c r="FG22" s="565"/>
      <c r="FH22" s="565"/>
      <c r="FI22" s="565"/>
      <c r="FJ22" s="565"/>
      <c r="FK22" s="565"/>
      <c r="FL22" s="565"/>
      <c r="FM22" s="565"/>
      <c r="FN22" s="565"/>
      <c r="FO22" s="565"/>
      <c r="FP22" s="565"/>
      <c r="FQ22" s="565"/>
      <c r="FR22" s="565"/>
      <c r="FS22" s="565"/>
      <c r="FT22" s="565"/>
      <c r="FU22" s="565"/>
      <c r="FV22" s="565"/>
      <c r="FW22" s="565"/>
      <c r="FX22" s="565"/>
      <c r="FY22" s="565"/>
      <c r="FZ22" s="565"/>
      <c r="GA22" s="565"/>
      <c r="GB22" s="565"/>
      <c r="GC22" s="565"/>
      <c r="GD22" s="565"/>
      <c r="GE22" s="565"/>
      <c r="GF22" s="565"/>
      <c r="GG22" s="565"/>
      <c r="GH22" s="565"/>
      <c r="GI22" s="565"/>
      <c r="GJ22" s="565"/>
      <c r="GK22" s="565"/>
      <c r="GL22" s="565"/>
      <c r="GM22" s="565"/>
      <c r="GN22" s="565"/>
      <c r="GO22" s="565"/>
      <c r="GP22" s="565"/>
      <c r="GQ22" s="565"/>
      <c r="GR22" s="568"/>
      <c r="GS22" s="568"/>
      <c r="GT22" s="568"/>
      <c r="GU22" s="568"/>
      <c r="GV22" s="568"/>
      <c r="GW22" s="568"/>
      <c r="GX22" s="568"/>
      <c r="GY22" s="568"/>
      <c r="GZ22" s="568"/>
      <c r="HA22" s="568"/>
      <c r="HB22" s="568"/>
      <c r="HC22" s="568"/>
      <c r="HD22" s="568"/>
      <c r="HE22" s="568"/>
      <c r="HF22" s="568"/>
      <c r="HG22" s="568"/>
      <c r="HH22" s="568"/>
      <c r="HI22" s="568"/>
    </row>
    <row r="23" spans="1:217" s="567" customFormat="1" ht="22.5" customHeight="1">
      <c r="A23" s="602">
        <v>606003</v>
      </c>
      <c r="B23" s="600" t="s">
        <v>1098</v>
      </c>
      <c r="C23" s="601">
        <v>4100</v>
      </c>
      <c r="D23" s="601">
        <v>71</v>
      </c>
      <c r="E23" s="598">
        <f t="shared" si="24"/>
        <v>29.11</v>
      </c>
      <c r="F23" s="598"/>
      <c r="G23" s="598">
        <f t="shared" si="25"/>
        <v>2.05</v>
      </c>
      <c r="H23" s="601">
        <v>3100</v>
      </c>
      <c r="I23" s="601">
        <v>344</v>
      </c>
      <c r="J23" s="598">
        <f t="shared" si="19"/>
        <v>90.64</v>
      </c>
      <c r="K23" s="598"/>
      <c r="L23" s="598">
        <f t="shared" si="20"/>
        <v>121.8</v>
      </c>
      <c r="M23" s="603">
        <f t="shared" si="21"/>
        <v>-61.730000000000004</v>
      </c>
      <c r="N23" s="603">
        <v>-28.77</v>
      </c>
      <c r="O23" s="603">
        <v>-32.96</v>
      </c>
      <c r="P23" s="603">
        <f t="shared" si="22"/>
        <v>183.53</v>
      </c>
      <c r="Q23" s="603">
        <v>0</v>
      </c>
      <c r="R23" s="603">
        <f t="shared" si="23"/>
        <v>183.53</v>
      </c>
      <c r="GR23" s="568"/>
      <c r="GS23" s="568"/>
      <c r="GT23" s="568"/>
      <c r="GU23" s="568"/>
      <c r="GV23" s="568"/>
      <c r="GW23" s="568"/>
      <c r="GX23" s="568"/>
      <c r="GY23" s="568"/>
      <c r="GZ23" s="568"/>
      <c r="HA23" s="568"/>
      <c r="HB23" s="568"/>
      <c r="HC23" s="568"/>
      <c r="HD23" s="568"/>
      <c r="HE23" s="568"/>
      <c r="HF23" s="568"/>
      <c r="HG23" s="568"/>
      <c r="HH23" s="568"/>
      <c r="HI23" s="568"/>
    </row>
    <row r="24" spans="1:217" s="567" customFormat="1" ht="22.5" customHeight="1">
      <c r="A24" s="602">
        <v>606004</v>
      </c>
      <c r="B24" s="600" t="s">
        <v>1099</v>
      </c>
      <c r="C24" s="601">
        <v>2400</v>
      </c>
      <c r="D24" s="601">
        <v>71</v>
      </c>
      <c r="E24" s="598">
        <f t="shared" si="24"/>
        <v>17.04</v>
      </c>
      <c r="F24" s="598">
        <v>5.5</v>
      </c>
      <c r="G24" s="598">
        <f t="shared" si="25"/>
        <v>1.2</v>
      </c>
      <c r="H24" s="601">
        <v>1300</v>
      </c>
      <c r="I24" s="601">
        <v>344</v>
      </c>
      <c r="J24" s="598">
        <f t="shared" si="19"/>
        <v>38.01</v>
      </c>
      <c r="K24" s="598"/>
      <c r="L24" s="598">
        <f t="shared" si="20"/>
        <v>61.75</v>
      </c>
      <c r="M24" s="603">
        <f t="shared" si="21"/>
        <v>-315.24</v>
      </c>
      <c r="N24" s="603">
        <v>-8.72</v>
      </c>
      <c r="O24" s="603">
        <v>-306.52</v>
      </c>
      <c r="P24" s="603">
        <f t="shared" si="22"/>
        <v>376.99</v>
      </c>
      <c r="Q24" s="603">
        <v>0</v>
      </c>
      <c r="R24" s="603">
        <f t="shared" si="23"/>
        <v>376.99</v>
      </c>
      <c r="GR24" s="568"/>
      <c r="GS24" s="568"/>
      <c r="GT24" s="568"/>
      <c r="GU24" s="568"/>
      <c r="GV24" s="568"/>
      <c r="GW24" s="568"/>
      <c r="GX24" s="568"/>
      <c r="GY24" s="568"/>
      <c r="GZ24" s="568"/>
      <c r="HA24" s="568"/>
      <c r="HB24" s="568"/>
      <c r="HC24" s="568"/>
      <c r="HD24" s="568"/>
      <c r="HE24" s="568"/>
      <c r="HF24" s="568"/>
      <c r="HG24" s="568"/>
      <c r="HH24" s="568"/>
      <c r="HI24" s="568"/>
    </row>
    <row r="25" spans="1:217" s="567" customFormat="1" ht="22.5" customHeight="1">
      <c r="A25" s="602">
        <v>606005</v>
      </c>
      <c r="B25" s="600" t="s">
        <v>599</v>
      </c>
      <c r="C25" s="601">
        <v>4100</v>
      </c>
      <c r="D25" s="601">
        <v>71</v>
      </c>
      <c r="E25" s="598">
        <f t="shared" si="24"/>
        <v>29.11</v>
      </c>
      <c r="F25" s="598">
        <v>5.5</v>
      </c>
      <c r="G25" s="598">
        <f t="shared" si="25"/>
        <v>2.05</v>
      </c>
      <c r="H25" s="601">
        <v>1900</v>
      </c>
      <c r="I25" s="601">
        <v>344</v>
      </c>
      <c r="J25" s="598">
        <f t="shared" si="19"/>
        <v>55.56</v>
      </c>
      <c r="K25" s="598"/>
      <c r="L25" s="598">
        <f t="shared" si="20"/>
        <v>92.22</v>
      </c>
      <c r="M25" s="603">
        <f t="shared" si="21"/>
        <v>44.33</v>
      </c>
      <c r="N25" s="603">
        <v>-13</v>
      </c>
      <c r="O25" s="603">
        <v>57.33</v>
      </c>
      <c r="P25" s="603">
        <f t="shared" si="22"/>
        <v>47.89</v>
      </c>
      <c r="Q25" s="603">
        <v>0</v>
      </c>
      <c r="R25" s="603">
        <f t="shared" si="23"/>
        <v>47.89</v>
      </c>
      <c r="GR25" s="568"/>
      <c r="GS25" s="568"/>
      <c r="GT25" s="568"/>
      <c r="GU25" s="568"/>
      <c r="GV25" s="568"/>
      <c r="GW25" s="568"/>
      <c r="GX25" s="568"/>
      <c r="GY25" s="568"/>
      <c r="GZ25" s="568"/>
      <c r="HA25" s="568"/>
      <c r="HB25" s="568"/>
      <c r="HC25" s="568"/>
      <c r="HD25" s="568"/>
      <c r="HE25" s="568"/>
      <c r="HF25" s="568"/>
      <c r="HG25" s="568"/>
      <c r="HH25" s="568"/>
      <c r="HI25" s="568"/>
    </row>
    <row r="26" spans="1:217" s="567" customFormat="1" ht="22.5" customHeight="1">
      <c r="A26" s="602">
        <v>606008</v>
      </c>
      <c r="B26" s="600" t="s">
        <v>723</v>
      </c>
      <c r="C26" s="601">
        <v>2600</v>
      </c>
      <c r="D26" s="601">
        <v>71</v>
      </c>
      <c r="E26" s="598">
        <f t="shared" si="24"/>
        <v>18.46</v>
      </c>
      <c r="F26" s="603">
        <v>5.5</v>
      </c>
      <c r="G26" s="603">
        <f t="shared" si="25"/>
        <v>1.3</v>
      </c>
      <c r="H26" s="588">
        <v>1600</v>
      </c>
      <c r="I26" s="588">
        <v>344</v>
      </c>
      <c r="J26" s="598">
        <f t="shared" si="19"/>
        <v>46.78</v>
      </c>
      <c r="K26" s="603"/>
      <c r="L26" s="603">
        <f t="shared" si="20"/>
        <v>72.04</v>
      </c>
      <c r="M26" s="603">
        <f t="shared" si="21"/>
        <v>-56.63</v>
      </c>
      <c r="N26" s="603">
        <v>-15.92</v>
      </c>
      <c r="O26" s="603">
        <v>-40.71</v>
      </c>
      <c r="P26" s="603">
        <f t="shared" si="22"/>
        <v>128.67000000000002</v>
      </c>
      <c r="Q26" s="603">
        <v>0</v>
      </c>
      <c r="R26" s="603">
        <f t="shared" si="23"/>
        <v>128.67000000000002</v>
      </c>
      <c r="GR26" s="568"/>
      <c r="GS26" s="568"/>
      <c r="GT26" s="568"/>
      <c r="GU26" s="568"/>
      <c r="GV26" s="568"/>
      <c r="GW26" s="568"/>
      <c r="GX26" s="568"/>
      <c r="GY26" s="568"/>
      <c r="GZ26" s="568"/>
      <c r="HA26" s="568"/>
      <c r="HB26" s="568"/>
      <c r="HC26" s="568"/>
      <c r="HD26" s="568"/>
      <c r="HE26" s="568"/>
      <c r="HF26" s="568"/>
      <c r="HG26" s="568"/>
      <c r="HH26" s="568"/>
      <c r="HI26" s="568"/>
    </row>
    <row r="27" spans="1:217" s="567" customFormat="1" ht="22.5" customHeight="1">
      <c r="A27" s="602">
        <v>606010</v>
      </c>
      <c r="B27" s="600" t="s">
        <v>726</v>
      </c>
      <c r="C27" s="601">
        <v>1800</v>
      </c>
      <c r="D27" s="601">
        <v>71</v>
      </c>
      <c r="E27" s="598">
        <f t="shared" si="24"/>
        <v>12.78</v>
      </c>
      <c r="F27" s="603">
        <v>5.5</v>
      </c>
      <c r="G27" s="603">
        <f t="shared" si="25"/>
        <v>0.9</v>
      </c>
      <c r="H27" s="588">
        <v>900</v>
      </c>
      <c r="I27" s="588">
        <v>344</v>
      </c>
      <c r="J27" s="598">
        <f t="shared" si="19"/>
        <v>26.32</v>
      </c>
      <c r="K27" s="603"/>
      <c r="L27" s="603">
        <f t="shared" si="20"/>
        <v>45.5</v>
      </c>
      <c r="M27" s="603">
        <f t="shared" si="21"/>
        <v>153.57</v>
      </c>
      <c r="N27" s="603">
        <v>-6.47</v>
      </c>
      <c r="O27" s="603">
        <v>160.04</v>
      </c>
      <c r="P27" s="603">
        <f t="shared" si="22"/>
        <v>-108.07</v>
      </c>
      <c r="Q27" s="603">
        <v>-108.07</v>
      </c>
      <c r="R27" s="603">
        <f t="shared" si="23"/>
        <v>0</v>
      </c>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5"/>
      <c r="AY27" s="565"/>
      <c r="AZ27" s="565"/>
      <c r="BA27" s="565"/>
      <c r="BB27" s="565"/>
      <c r="BC27" s="565"/>
      <c r="BD27" s="565"/>
      <c r="BE27" s="565"/>
      <c r="BF27" s="565"/>
      <c r="BG27" s="565"/>
      <c r="BH27" s="565"/>
      <c r="BI27" s="565"/>
      <c r="BJ27" s="565"/>
      <c r="BK27" s="565"/>
      <c r="BL27" s="565"/>
      <c r="BM27" s="565"/>
      <c r="BN27" s="565"/>
      <c r="BO27" s="565"/>
      <c r="BP27" s="565"/>
      <c r="BQ27" s="565"/>
      <c r="BR27" s="565"/>
      <c r="BS27" s="565"/>
      <c r="BT27" s="565"/>
      <c r="BU27" s="565"/>
      <c r="BV27" s="565"/>
      <c r="BW27" s="565"/>
      <c r="BX27" s="565"/>
      <c r="BY27" s="565"/>
      <c r="BZ27" s="565"/>
      <c r="CA27" s="565"/>
      <c r="CB27" s="565"/>
      <c r="CC27" s="565"/>
      <c r="CD27" s="565"/>
      <c r="CE27" s="565"/>
      <c r="CF27" s="565"/>
      <c r="CG27" s="565"/>
      <c r="CH27" s="565"/>
      <c r="CI27" s="565"/>
      <c r="CJ27" s="565"/>
      <c r="CK27" s="565"/>
      <c r="CL27" s="565"/>
      <c r="CM27" s="565"/>
      <c r="CN27" s="565"/>
      <c r="CO27" s="565"/>
      <c r="CP27" s="565"/>
      <c r="CQ27" s="565"/>
      <c r="CR27" s="565"/>
      <c r="CS27" s="565"/>
      <c r="CT27" s="565"/>
      <c r="CU27" s="565"/>
      <c r="CV27" s="565"/>
      <c r="CW27" s="565"/>
      <c r="CX27" s="565"/>
      <c r="CY27" s="565"/>
      <c r="CZ27" s="565"/>
      <c r="DA27" s="565"/>
      <c r="DB27" s="565"/>
      <c r="DC27" s="565"/>
      <c r="DD27" s="565"/>
      <c r="DE27" s="565"/>
      <c r="DF27" s="565"/>
      <c r="DG27" s="565"/>
      <c r="DH27" s="565"/>
      <c r="DI27" s="565"/>
      <c r="DJ27" s="565"/>
      <c r="DK27" s="565"/>
      <c r="DL27" s="565"/>
      <c r="DM27" s="565"/>
      <c r="DN27" s="565"/>
      <c r="DO27" s="565"/>
      <c r="DP27" s="565"/>
      <c r="DQ27" s="565"/>
      <c r="DR27" s="565"/>
      <c r="DS27" s="565"/>
      <c r="DT27" s="565"/>
      <c r="DU27" s="565"/>
      <c r="DV27" s="565"/>
      <c r="DW27" s="565"/>
      <c r="DX27" s="565"/>
      <c r="DY27" s="565"/>
      <c r="DZ27" s="565"/>
      <c r="EA27" s="565"/>
      <c r="EB27" s="565"/>
      <c r="EC27" s="565"/>
      <c r="ED27" s="565"/>
      <c r="EE27" s="565"/>
      <c r="EF27" s="565"/>
      <c r="EG27" s="565"/>
      <c r="EH27" s="565"/>
      <c r="EI27" s="565"/>
      <c r="EJ27" s="565"/>
      <c r="EK27" s="565"/>
      <c r="EL27" s="565"/>
      <c r="EM27" s="565"/>
      <c r="EN27" s="565"/>
      <c r="EO27" s="565"/>
      <c r="EP27" s="565"/>
      <c r="EQ27" s="565"/>
      <c r="ER27" s="565"/>
      <c r="ES27" s="565"/>
      <c r="ET27" s="565"/>
      <c r="EU27" s="565"/>
      <c r="EV27" s="565"/>
      <c r="EW27" s="565"/>
      <c r="EX27" s="565"/>
      <c r="EY27" s="565"/>
      <c r="EZ27" s="565"/>
      <c r="FA27" s="565"/>
      <c r="FB27" s="565"/>
      <c r="FC27" s="565"/>
      <c r="FD27" s="565"/>
      <c r="FE27" s="565"/>
      <c r="FF27" s="565"/>
      <c r="FG27" s="565"/>
      <c r="FH27" s="565"/>
      <c r="FI27" s="565"/>
      <c r="FJ27" s="565"/>
      <c r="FK27" s="565"/>
      <c r="FL27" s="565"/>
      <c r="FM27" s="565"/>
      <c r="FN27" s="565"/>
      <c r="FO27" s="565"/>
      <c r="FP27" s="565"/>
      <c r="FQ27" s="565"/>
      <c r="FR27" s="565"/>
      <c r="FS27" s="565"/>
      <c r="FT27" s="565"/>
      <c r="FU27" s="565"/>
      <c r="FV27" s="565"/>
      <c r="FW27" s="565"/>
      <c r="FX27" s="565"/>
      <c r="FY27" s="565"/>
      <c r="FZ27" s="565"/>
      <c r="GA27" s="565"/>
      <c r="GB27" s="565"/>
      <c r="GC27" s="565"/>
      <c r="GD27" s="565"/>
      <c r="GE27" s="565"/>
      <c r="GF27" s="565"/>
      <c r="GG27" s="565"/>
      <c r="GH27" s="565"/>
      <c r="GI27" s="565"/>
      <c r="GJ27" s="565"/>
      <c r="GK27" s="565"/>
      <c r="GL27" s="565"/>
      <c r="GM27" s="565"/>
      <c r="GN27" s="565"/>
      <c r="GO27" s="565"/>
      <c r="GP27" s="565"/>
      <c r="GQ27" s="565"/>
      <c r="GR27" s="568"/>
      <c r="GS27" s="568"/>
      <c r="GT27" s="568"/>
      <c r="GU27" s="568"/>
      <c r="GV27" s="568"/>
      <c r="GW27" s="568"/>
      <c r="GX27" s="568"/>
      <c r="GY27" s="568"/>
      <c r="GZ27" s="568"/>
      <c r="HA27" s="568"/>
      <c r="HB27" s="568"/>
      <c r="HC27" s="568"/>
      <c r="HD27" s="568"/>
      <c r="HE27" s="568"/>
      <c r="HF27" s="568"/>
      <c r="HG27" s="568"/>
      <c r="HH27" s="568"/>
      <c r="HI27" s="568"/>
    </row>
    <row r="28" spans="1:199" s="568" customFormat="1" ht="22.5" customHeight="1">
      <c r="A28" s="93">
        <v>607</v>
      </c>
      <c r="B28" s="594" t="s">
        <v>601</v>
      </c>
      <c r="C28" s="595">
        <f aca="true" t="shared" si="26" ref="C28:H28">SUM(C29:C32)</f>
        <v>2300</v>
      </c>
      <c r="D28" s="595"/>
      <c r="E28" s="596">
        <f t="shared" si="26"/>
        <v>16.33</v>
      </c>
      <c r="F28" s="596">
        <f t="shared" si="26"/>
        <v>26.5</v>
      </c>
      <c r="G28" s="596">
        <f t="shared" si="26"/>
        <v>1.15</v>
      </c>
      <c r="H28" s="595">
        <f t="shared" si="26"/>
        <v>6500</v>
      </c>
      <c r="I28" s="595"/>
      <c r="J28" s="596">
        <f aca="true" t="shared" si="27" ref="J28:R28">SUM(J29:J32)</f>
        <v>190.07</v>
      </c>
      <c r="K28" s="596">
        <f t="shared" si="27"/>
        <v>0</v>
      </c>
      <c r="L28" s="596">
        <f t="shared" si="27"/>
        <v>234.05</v>
      </c>
      <c r="M28" s="596">
        <f t="shared" si="27"/>
        <v>835.72</v>
      </c>
      <c r="N28" s="596">
        <f t="shared" si="27"/>
        <v>-6.279999999999999</v>
      </c>
      <c r="O28" s="596">
        <f t="shared" si="27"/>
        <v>842</v>
      </c>
      <c r="P28" s="596">
        <f t="shared" si="27"/>
        <v>-601.6700000000001</v>
      </c>
      <c r="Q28" s="596">
        <f t="shared" si="27"/>
        <v>-631.2</v>
      </c>
      <c r="R28" s="596">
        <f t="shared" si="27"/>
        <v>29.53</v>
      </c>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c r="BO28" s="567"/>
      <c r="BP28" s="567"/>
      <c r="BQ28" s="567"/>
      <c r="BR28" s="567"/>
      <c r="BS28" s="567"/>
      <c r="BT28" s="567"/>
      <c r="BU28" s="567"/>
      <c r="BV28" s="567"/>
      <c r="BW28" s="567"/>
      <c r="BX28" s="567"/>
      <c r="BY28" s="567"/>
      <c r="BZ28" s="567"/>
      <c r="CA28" s="567"/>
      <c r="CB28" s="567"/>
      <c r="CC28" s="567"/>
      <c r="CD28" s="567"/>
      <c r="CE28" s="567"/>
      <c r="CF28" s="567"/>
      <c r="CG28" s="567"/>
      <c r="CH28" s="567"/>
      <c r="CI28" s="567"/>
      <c r="CJ28" s="567"/>
      <c r="CK28" s="567"/>
      <c r="CL28" s="567"/>
      <c r="CM28" s="567"/>
      <c r="CN28" s="567"/>
      <c r="CO28" s="567"/>
      <c r="CP28" s="567"/>
      <c r="CQ28" s="567"/>
      <c r="CR28" s="567"/>
      <c r="CS28" s="567"/>
      <c r="CT28" s="567"/>
      <c r="CU28" s="567"/>
      <c r="CV28" s="567"/>
      <c r="CW28" s="567"/>
      <c r="CX28" s="567"/>
      <c r="CY28" s="567"/>
      <c r="CZ28" s="567"/>
      <c r="DA28" s="567"/>
      <c r="DB28" s="567"/>
      <c r="DC28" s="567"/>
      <c r="DD28" s="567"/>
      <c r="DE28" s="567"/>
      <c r="DF28" s="567"/>
      <c r="DG28" s="567"/>
      <c r="DH28" s="567"/>
      <c r="DI28" s="567"/>
      <c r="DJ28" s="567"/>
      <c r="DK28" s="567"/>
      <c r="DL28" s="567"/>
      <c r="DM28" s="567"/>
      <c r="DN28" s="567"/>
      <c r="DO28" s="567"/>
      <c r="DP28" s="567"/>
      <c r="DQ28" s="567"/>
      <c r="DR28" s="567"/>
      <c r="DS28" s="567"/>
      <c r="DT28" s="567"/>
      <c r="DU28" s="567"/>
      <c r="DV28" s="567"/>
      <c r="DW28" s="567"/>
      <c r="DX28" s="567"/>
      <c r="DY28" s="567"/>
      <c r="DZ28" s="567"/>
      <c r="EA28" s="567"/>
      <c r="EB28" s="567"/>
      <c r="EC28" s="567"/>
      <c r="ED28" s="567"/>
      <c r="EE28" s="567"/>
      <c r="EF28" s="567"/>
      <c r="EG28" s="567"/>
      <c r="EH28" s="567"/>
      <c r="EI28" s="567"/>
      <c r="EJ28" s="567"/>
      <c r="EK28" s="567"/>
      <c r="EL28" s="567"/>
      <c r="EM28" s="567"/>
      <c r="EN28" s="567"/>
      <c r="EO28" s="567"/>
      <c r="EP28" s="567"/>
      <c r="EQ28" s="567"/>
      <c r="ER28" s="567"/>
      <c r="ES28" s="567"/>
      <c r="ET28" s="567"/>
      <c r="EU28" s="567"/>
      <c r="EV28" s="567"/>
      <c r="EW28" s="567"/>
      <c r="EX28" s="567"/>
      <c r="EY28" s="567"/>
      <c r="EZ28" s="567"/>
      <c r="FA28" s="567"/>
      <c r="FB28" s="567"/>
      <c r="FC28" s="567"/>
      <c r="FD28" s="567"/>
      <c r="FE28" s="567"/>
      <c r="FF28" s="567"/>
      <c r="FG28" s="567"/>
      <c r="FH28" s="567"/>
      <c r="FI28" s="567"/>
      <c r="FJ28" s="567"/>
      <c r="FK28" s="567"/>
      <c r="FL28" s="567"/>
      <c r="FM28" s="567"/>
      <c r="FN28" s="567"/>
      <c r="FO28" s="567"/>
      <c r="FP28" s="567"/>
      <c r="FQ28" s="567"/>
      <c r="FR28" s="567"/>
      <c r="FS28" s="567"/>
      <c r="FT28" s="567"/>
      <c r="FU28" s="567"/>
      <c r="FV28" s="567"/>
      <c r="FW28" s="567"/>
      <c r="FX28" s="567"/>
      <c r="FY28" s="567"/>
      <c r="FZ28" s="567"/>
      <c r="GA28" s="567"/>
      <c r="GB28" s="567"/>
      <c r="GC28" s="567"/>
      <c r="GD28" s="567"/>
      <c r="GE28" s="567"/>
      <c r="GF28" s="567"/>
      <c r="GG28" s="567"/>
      <c r="GH28" s="567"/>
      <c r="GI28" s="567"/>
      <c r="GJ28" s="567"/>
      <c r="GK28" s="567"/>
      <c r="GL28" s="567"/>
      <c r="GM28" s="567"/>
      <c r="GN28" s="567"/>
      <c r="GO28" s="567"/>
      <c r="GP28" s="567"/>
      <c r="GQ28" s="567"/>
    </row>
    <row r="29" spans="1:199" s="568" customFormat="1" ht="22.5" customHeight="1">
      <c r="A29" s="93">
        <v>607001</v>
      </c>
      <c r="B29" s="15" t="s">
        <v>1327</v>
      </c>
      <c r="C29" s="597">
        <v>200</v>
      </c>
      <c r="D29" s="597">
        <v>71</v>
      </c>
      <c r="E29" s="599">
        <f aca="true" t="shared" si="28" ref="E29:E32">ROUND(C29*D29/10000,2)</f>
        <v>1.42</v>
      </c>
      <c r="F29" s="599">
        <v>10</v>
      </c>
      <c r="G29" s="599">
        <f aca="true" t="shared" si="29" ref="G29:G32">ROUND(C29*5/10000,2)</f>
        <v>0.1</v>
      </c>
      <c r="H29" s="597">
        <v>200</v>
      </c>
      <c r="I29" s="597">
        <v>344</v>
      </c>
      <c r="J29" s="598">
        <f aca="true" t="shared" si="30" ref="J29:J32">ROUND(H29*I29*85%/10000,2)</f>
        <v>5.85</v>
      </c>
      <c r="K29" s="599"/>
      <c r="L29" s="599">
        <f aca="true" t="shared" si="31" ref="L29:L32">E29+F29+G29+J29+K29</f>
        <v>17.369999999999997</v>
      </c>
      <c r="M29" s="603">
        <f aca="true" t="shared" si="32" ref="M29:M32">N29+O29</f>
        <v>91.46000000000001</v>
      </c>
      <c r="N29" s="603">
        <v>-0.82</v>
      </c>
      <c r="O29" s="603">
        <v>92.28</v>
      </c>
      <c r="P29" s="603">
        <f aca="true" t="shared" si="33" ref="P29:P32">L29-M29</f>
        <v>-74.09</v>
      </c>
      <c r="Q29" s="603">
        <v>-74.09</v>
      </c>
      <c r="R29" s="603">
        <f aca="true" t="shared" si="34" ref="R29:R32">P29-Q29</f>
        <v>0</v>
      </c>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7"/>
      <c r="AY29" s="567"/>
      <c r="AZ29" s="567"/>
      <c r="BA29" s="567"/>
      <c r="BB29" s="567"/>
      <c r="BC29" s="567"/>
      <c r="BD29" s="567"/>
      <c r="BE29" s="567"/>
      <c r="BF29" s="567"/>
      <c r="BG29" s="567"/>
      <c r="BH29" s="567"/>
      <c r="BI29" s="567"/>
      <c r="BJ29" s="567"/>
      <c r="BK29" s="567"/>
      <c r="BL29" s="567"/>
      <c r="BM29" s="567"/>
      <c r="BN29" s="567"/>
      <c r="BO29" s="567"/>
      <c r="BP29" s="567"/>
      <c r="BQ29" s="567"/>
      <c r="BR29" s="567"/>
      <c r="BS29" s="567"/>
      <c r="BT29" s="567"/>
      <c r="BU29" s="567"/>
      <c r="BV29" s="567"/>
      <c r="BW29" s="567"/>
      <c r="BX29" s="567"/>
      <c r="BY29" s="567"/>
      <c r="BZ29" s="567"/>
      <c r="CA29" s="567"/>
      <c r="CB29" s="567"/>
      <c r="CC29" s="567"/>
      <c r="CD29" s="567"/>
      <c r="CE29" s="567"/>
      <c r="CF29" s="567"/>
      <c r="CG29" s="567"/>
      <c r="CH29" s="567"/>
      <c r="CI29" s="567"/>
      <c r="CJ29" s="567"/>
      <c r="CK29" s="567"/>
      <c r="CL29" s="567"/>
      <c r="CM29" s="567"/>
      <c r="CN29" s="567"/>
      <c r="CO29" s="567"/>
      <c r="CP29" s="567"/>
      <c r="CQ29" s="567"/>
      <c r="CR29" s="567"/>
      <c r="CS29" s="567"/>
      <c r="CT29" s="567"/>
      <c r="CU29" s="567"/>
      <c r="CV29" s="567"/>
      <c r="CW29" s="567"/>
      <c r="CX29" s="567"/>
      <c r="CY29" s="567"/>
      <c r="CZ29" s="567"/>
      <c r="DA29" s="567"/>
      <c r="DB29" s="567"/>
      <c r="DC29" s="567"/>
      <c r="DD29" s="567"/>
      <c r="DE29" s="567"/>
      <c r="DF29" s="567"/>
      <c r="DG29" s="567"/>
      <c r="DH29" s="567"/>
      <c r="DI29" s="567"/>
      <c r="DJ29" s="567"/>
      <c r="DK29" s="567"/>
      <c r="DL29" s="567"/>
      <c r="DM29" s="567"/>
      <c r="DN29" s="567"/>
      <c r="DO29" s="567"/>
      <c r="DP29" s="567"/>
      <c r="DQ29" s="567"/>
      <c r="DR29" s="567"/>
      <c r="DS29" s="567"/>
      <c r="DT29" s="567"/>
      <c r="DU29" s="567"/>
      <c r="DV29" s="567"/>
      <c r="DW29" s="567"/>
      <c r="DX29" s="567"/>
      <c r="DY29" s="567"/>
      <c r="DZ29" s="567"/>
      <c r="EA29" s="567"/>
      <c r="EB29" s="567"/>
      <c r="EC29" s="567"/>
      <c r="ED29" s="567"/>
      <c r="EE29" s="567"/>
      <c r="EF29" s="567"/>
      <c r="EG29" s="567"/>
      <c r="EH29" s="567"/>
      <c r="EI29" s="567"/>
      <c r="EJ29" s="567"/>
      <c r="EK29" s="567"/>
      <c r="EL29" s="567"/>
      <c r="EM29" s="567"/>
      <c r="EN29" s="567"/>
      <c r="EO29" s="567"/>
      <c r="EP29" s="567"/>
      <c r="EQ29" s="567"/>
      <c r="ER29" s="567"/>
      <c r="ES29" s="567"/>
      <c r="ET29" s="567"/>
      <c r="EU29" s="567"/>
      <c r="EV29" s="567"/>
      <c r="EW29" s="567"/>
      <c r="EX29" s="567"/>
      <c r="EY29" s="567"/>
      <c r="EZ29" s="567"/>
      <c r="FA29" s="567"/>
      <c r="FB29" s="567"/>
      <c r="FC29" s="567"/>
      <c r="FD29" s="567"/>
      <c r="FE29" s="567"/>
      <c r="FF29" s="567"/>
      <c r="FG29" s="567"/>
      <c r="FH29" s="567"/>
      <c r="FI29" s="567"/>
      <c r="FJ29" s="567"/>
      <c r="FK29" s="567"/>
      <c r="FL29" s="567"/>
      <c r="FM29" s="567"/>
      <c r="FN29" s="567"/>
      <c r="FO29" s="567"/>
      <c r="FP29" s="567"/>
      <c r="FQ29" s="567"/>
      <c r="FR29" s="567"/>
      <c r="FS29" s="567"/>
      <c r="FT29" s="567"/>
      <c r="FU29" s="567"/>
      <c r="FV29" s="567"/>
      <c r="FW29" s="567"/>
      <c r="FX29" s="567"/>
      <c r="FY29" s="567"/>
      <c r="FZ29" s="567"/>
      <c r="GA29" s="567"/>
      <c r="GB29" s="567"/>
      <c r="GC29" s="567"/>
      <c r="GD29" s="567"/>
      <c r="GE29" s="567"/>
      <c r="GF29" s="567"/>
      <c r="GG29" s="567"/>
      <c r="GH29" s="567"/>
      <c r="GI29" s="567"/>
      <c r="GJ29" s="567"/>
      <c r="GK29" s="567"/>
      <c r="GL29" s="567"/>
      <c r="GM29" s="567"/>
      <c r="GN29" s="567"/>
      <c r="GO29" s="567"/>
      <c r="GP29" s="567"/>
      <c r="GQ29" s="567"/>
    </row>
    <row r="30" spans="1:217" s="567" customFormat="1" ht="22.5" customHeight="1">
      <c r="A30" s="72">
        <v>607002</v>
      </c>
      <c r="B30" s="600" t="s">
        <v>1100</v>
      </c>
      <c r="C30" s="601">
        <v>600</v>
      </c>
      <c r="D30" s="601">
        <v>71</v>
      </c>
      <c r="E30" s="598">
        <f t="shared" si="28"/>
        <v>4.26</v>
      </c>
      <c r="F30" s="603">
        <v>5.5</v>
      </c>
      <c r="G30" s="603">
        <f t="shared" si="29"/>
        <v>0.3</v>
      </c>
      <c r="H30" s="588">
        <v>3000</v>
      </c>
      <c r="I30" s="588">
        <v>344</v>
      </c>
      <c r="J30" s="598">
        <f t="shared" si="30"/>
        <v>87.72</v>
      </c>
      <c r="K30" s="603"/>
      <c r="L30" s="603">
        <f t="shared" si="31"/>
        <v>97.78</v>
      </c>
      <c r="M30" s="603">
        <f t="shared" si="32"/>
        <v>68.25</v>
      </c>
      <c r="N30" s="603">
        <v>12</v>
      </c>
      <c r="O30" s="603">
        <v>56.25</v>
      </c>
      <c r="P30" s="603">
        <f t="shared" si="33"/>
        <v>29.53</v>
      </c>
      <c r="Q30" s="603">
        <v>0</v>
      </c>
      <c r="R30" s="603">
        <f t="shared" si="34"/>
        <v>29.53</v>
      </c>
      <c r="GR30" s="568"/>
      <c r="GS30" s="568"/>
      <c r="GT30" s="568"/>
      <c r="GU30" s="568"/>
      <c r="GV30" s="568"/>
      <c r="GW30" s="568"/>
      <c r="GX30" s="568"/>
      <c r="GY30" s="568"/>
      <c r="GZ30" s="568"/>
      <c r="HA30" s="568"/>
      <c r="HB30" s="568"/>
      <c r="HC30" s="568"/>
      <c r="HD30" s="568"/>
      <c r="HE30" s="568"/>
      <c r="HF30" s="568"/>
      <c r="HG30" s="568"/>
      <c r="HH30" s="568"/>
      <c r="HI30" s="568"/>
    </row>
    <row r="31" spans="1:217" s="567" customFormat="1" ht="22.5" customHeight="1">
      <c r="A31" s="72">
        <v>607003</v>
      </c>
      <c r="B31" s="604" t="s">
        <v>602</v>
      </c>
      <c r="C31" s="601">
        <v>700</v>
      </c>
      <c r="D31" s="601">
        <v>71</v>
      </c>
      <c r="E31" s="598">
        <f t="shared" si="28"/>
        <v>4.97</v>
      </c>
      <c r="F31" s="603">
        <v>5.5</v>
      </c>
      <c r="G31" s="603">
        <f t="shared" si="29"/>
        <v>0.35</v>
      </c>
      <c r="H31" s="588">
        <v>900</v>
      </c>
      <c r="I31" s="588">
        <v>344</v>
      </c>
      <c r="J31" s="598">
        <f t="shared" si="30"/>
        <v>26.32</v>
      </c>
      <c r="K31" s="603"/>
      <c r="L31" s="603">
        <f t="shared" si="31"/>
        <v>37.14</v>
      </c>
      <c r="M31" s="603">
        <f t="shared" si="32"/>
        <v>414.51</v>
      </c>
      <c r="N31" s="603">
        <v>-9.19</v>
      </c>
      <c r="O31" s="603">
        <v>423.7</v>
      </c>
      <c r="P31" s="603">
        <f t="shared" si="33"/>
        <v>-377.37</v>
      </c>
      <c r="Q31" s="603">
        <v>-377.37</v>
      </c>
      <c r="R31" s="603">
        <f t="shared" si="34"/>
        <v>0</v>
      </c>
      <c r="GR31" s="568"/>
      <c r="GS31" s="568"/>
      <c r="GT31" s="568"/>
      <c r="GU31" s="568"/>
      <c r="GV31" s="568"/>
      <c r="GW31" s="568"/>
      <c r="GX31" s="568"/>
      <c r="GY31" s="568"/>
      <c r="GZ31" s="568"/>
      <c r="HA31" s="568"/>
      <c r="HB31" s="568"/>
      <c r="HC31" s="568"/>
      <c r="HD31" s="568"/>
      <c r="HE31" s="568"/>
      <c r="HF31" s="568"/>
      <c r="HG31" s="568"/>
      <c r="HH31" s="568"/>
      <c r="HI31" s="568"/>
    </row>
    <row r="32" spans="1:217" s="567" customFormat="1" ht="22.5" customHeight="1">
      <c r="A32" s="72">
        <v>607004</v>
      </c>
      <c r="B32" s="600" t="s">
        <v>729</v>
      </c>
      <c r="C32" s="601">
        <v>800</v>
      </c>
      <c r="D32" s="601">
        <v>71</v>
      </c>
      <c r="E32" s="598">
        <f t="shared" si="28"/>
        <v>5.68</v>
      </c>
      <c r="F32" s="598">
        <v>5.5</v>
      </c>
      <c r="G32" s="598">
        <f t="shared" si="29"/>
        <v>0.4</v>
      </c>
      <c r="H32" s="588">
        <v>2400</v>
      </c>
      <c r="I32" s="588">
        <v>344</v>
      </c>
      <c r="J32" s="598">
        <f t="shared" si="30"/>
        <v>70.18</v>
      </c>
      <c r="K32" s="598"/>
      <c r="L32" s="598">
        <f t="shared" si="31"/>
        <v>81.76</v>
      </c>
      <c r="M32" s="603">
        <f t="shared" si="32"/>
        <v>261.5</v>
      </c>
      <c r="N32" s="603">
        <v>-8.27</v>
      </c>
      <c r="O32" s="603">
        <v>269.77</v>
      </c>
      <c r="P32" s="603">
        <f t="shared" si="33"/>
        <v>-179.74</v>
      </c>
      <c r="Q32" s="603">
        <v>-179.74</v>
      </c>
      <c r="R32" s="603">
        <f t="shared" si="34"/>
        <v>0</v>
      </c>
      <c r="GR32" s="568"/>
      <c r="GS32" s="568"/>
      <c r="GT32" s="568"/>
      <c r="GU32" s="568"/>
      <c r="GV32" s="568"/>
      <c r="GW32" s="568"/>
      <c r="GX32" s="568"/>
      <c r="GY32" s="568"/>
      <c r="GZ32" s="568"/>
      <c r="HA32" s="568"/>
      <c r="HB32" s="568"/>
      <c r="HC32" s="568"/>
      <c r="HD32" s="568"/>
      <c r="HE32" s="568"/>
      <c r="HF32" s="568"/>
      <c r="HG32" s="568"/>
      <c r="HH32" s="568"/>
      <c r="HI32" s="568"/>
    </row>
    <row r="33" spans="1:199" s="568" customFormat="1" ht="22.5" customHeight="1">
      <c r="A33" s="93">
        <v>608</v>
      </c>
      <c r="B33" s="594" t="s">
        <v>604</v>
      </c>
      <c r="C33" s="595">
        <f aca="true" t="shared" si="35" ref="C33:H33">SUM(C34:C38)</f>
        <v>8050</v>
      </c>
      <c r="D33" s="595"/>
      <c r="E33" s="596">
        <f t="shared" si="35"/>
        <v>57.160000000000004</v>
      </c>
      <c r="F33" s="596">
        <f t="shared" si="35"/>
        <v>32</v>
      </c>
      <c r="G33" s="596">
        <f t="shared" si="35"/>
        <v>4.03</v>
      </c>
      <c r="H33" s="595">
        <f t="shared" si="35"/>
        <v>9400</v>
      </c>
      <c r="I33" s="595"/>
      <c r="J33" s="596">
        <f aca="true" t="shared" si="36" ref="J33:R33">SUM(J34:J38)</f>
        <v>274.86</v>
      </c>
      <c r="K33" s="596">
        <f t="shared" si="36"/>
        <v>0</v>
      </c>
      <c r="L33" s="596">
        <f t="shared" si="36"/>
        <v>368.05</v>
      </c>
      <c r="M33" s="596">
        <f t="shared" si="36"/>
        <v>-73.57</v>
      </c>
      <c r="N33" s="596">
        <f t="shared" si="36"/>
        <v>-48.019999999999996</v>
      </c>
      <c r="O33" s="596">
        <f t="shared" si="36"/>
        <v>-25.550000000000004</v>
      </c>
      <c r="P33" s="596">
        <f t="shared" si="36"/>
        <v>441.62</v>
      </c>
      <c r="Q33" s="596">
        <f t="shared" si="36"/>
        <v>-69.58</v>
      </c>
      <c r="R33" s="596">
        <f t="shared" si="36"/>
        <v>511.2</v>
      </c>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567"/>
      <c r="BW33" s="567"/>
      <c r="BX33" s="567"/>
      <c r="BY33" s="567"/>
      <c r="BZ33" s="567"/>
      <c r="CA33" s="567"/>
      <c r="CB33" s="567"/>
      <c r="CC33" s="567"/>
      <c r="CD33" s="567"/>
      <c r="CE33" s="567"/>
      <c r="CF33" s="567"/>
      <c r="CG33" s="567"/>
      <c r="CH33" s="567"/>
      <c r="CI33" s="567"/>
      <c r="CJ33" s="567"/>
      <c r="CK33" s="567"/>
      <c r="CL33" s="567"/>
      <c r="CM33" s="567"/>
      <c r="CN33" s="567"/>
      <c r="CO33" s="567"/>
      <c r="CP33" s="567"/>
      <c r="CQ33" s="567"/>
      <c r="CR33" s="567"/>
      <c r="CS33" s="567"/>
      <c r="CT33" s="567"/>
      <c r="CU33" s="567"/>
      <c r="CV33" s="567"/>
      <c r="CW33" s="567"/>
      <c r="CX33" s="567"/>
      <c r="CY33" s="567"/>
      <c r="CZ33" s="567"/>
      <c r="DA33" s="567"/>
      <c r="DB33" s="567"/>
      <c r="DC33" s="567"/>
      <c r="DD33" s="567"/>
      <c r="DE33" s="567"/>
      <c r="DF33" s="567"/>
      <c r="DG33" s="567"/>
      <c r="DH33" s="567"/>
      <c r="DI33" s="567"/>
      <c r="DJ33" s="567"/>
      <c r="DK33" s="567"/>
      <c r="DL33" s="567"/>
      <c r="DM33" s="567"/>
      <c r="DN33" s="567"/>
      <c r="DO33" s="567"/>
      <c r="DP33" s="567"/>
      <c r="DQ33" s="567"/>
      <c r="DR33" s="567"/>
      <c r="DS33" s="567"/>
      <c r="DT33" s="567"/>
      <c r="DU33" s="567"/>
      <c r="DV33" s="567"/>
      <c r="DW33" s="567"/>
      <c r="DX33" s="567"/>
      <c r="DY33" s="567"/>
      <c r="DZ33" s="567"/>
      <c r="EA33" s="567"/>
      <c r="EB33" s="567"/>
      <c r="EC33" s="567"/>
      <c r="ED33" s="567"/>
      <c r="EE33" s="567"/>
      <c r="EF33" s="567"/>
      <c r="EG33" s="567"/>
      <c r="EH33" s="567"/>
      <c r="EI33" s="567"/>
      <c r="EJ33" s="567"/>
      <c r="EK33" s="567"/>
      <c r="EL33" s="567"/>
      <c r="EM33" s="567"/>
      <c r="EN33" s="567"/>
      <c r="EO33" s="567"/>
      <c r="EP33" s="567"/>
      <c r="EQ33" s="567"/>
      <c r="ER33" s="567"/>
      <c r="ES33" s="567"/>
      <c r="ET33" s="567"/>
      <c r="EU33" s="567"/>
      <c r="EV33" s="567"/>
      <c r="EW33" s="567"/>
      <c r="EX33" s="567"/>
      <c r="EY33" s="567"/>
      <c r="EZ33" s="567"/>
      <c r="FA33" s="567"/>
      <c r="FB33" s="567"/>
      <c r="FC33" s="567"/>
      <c r="FD33" s="567"/>
      <c r="FE33" s="567"/>
      <c r="FF33" s="567"/>
      <c r="FG33" s="567"/>
      <c r="FH33" s="567"/>
      <c r="FI33" s="567"/>
      <c r="FJ33" s="567"/>
      <c r="FK33" s="567"/>
      <c r="FL33" s="567"/>
      <c r="FM33" s="567"/>
      <c r="FN33" s="567"/>
      <c r="FO33" s="567"/>
      <c r="FP33" s="567"/>
      <c r="FQ33" s="567"/>
      <c r="FR33" s="567"/>
      <c r="FS33" s="567"/>
      <c r="FT33" s="567"/>
      <c r="FU33" s="567"/>
      <c r="FV33" s="567"/>
      <c r="FW33" s="567"/>
      <c r="FX33" s="567"/>
      <c r="FY33" s="567"/>
      <c r="FZ33" s="567"/>
      <c r="GA33" s="567"/>
      <c r="GB33" s="567"/>
      <c r="GC33" s="567"/>
      <c r="GD33" s="567"/>
      <c r="GE33" s="567"/>
      <c r="GF33" s="567"/>
      <c r="GG33" s="567"/>
      <c r="GH33" s="567"/>
      <c r="GI33" s="567"/>
      <c r="GJ33" s="567"/>
      <c r="GK33" s="567"/>
      <c r="GL33" s="567"/>
      <c r="GM33" s="567"/>
      <c r="GN33" s="567"/>
      <c r="GO33" s="567"/>
      <c r="GP33" s="567"/>
      <c r="GQ33" s="567"/>
    </row>
    <row r="34" spans="1:199" s="568" customFormat="1" ht="22.5" customHeight="1">
      <c r="A34" s="93">
        <v>608001</v>
      </c>
      <c r="B34" s="15" t="s">
        <v>1328</v>
      </c>
      <c r="C34" s="597">
        <v>0</v>
      </c>
      <c r="D34" s="597">
        <v>71</v>
      </c>
      <c r="E34" s="599">
        <v>0</v>
      </c>
      <c r="F34" s="599">
        <v>10</v>
      </c>
      <c r="G34" s="599">
        <v>0</v>
      </c>
      <c r="H34" s="597">
        <v>0</v>
      </c>
      <c r="I34" s="597">
        <v>344</v>
      </c>
      <c r="J34" s="598">
        <f aca="true" t="shared" si="37" ref="J34:J38">ROUND(H34*I34*85%/10000,2)</f>
        <v>0</v>
      </c>
      <c r="K34" s="599"/>
      <c r="L34" s="599">
        <f aca="true" t="shared" si="38" ref="L34:L38">E34+F34+G34+J34+K34</f>
        <v>10</v>
      </c>
      <c r="M34" s="603">
        <f aca="true" t="shared" si="39" ref="M34:M38">N34+O34</f>
        <v>79.58</v>
      </c>
      <c r="N34" s="603">
        <v>0</v>
      </c>
      <c r="O34" s="603">
        <v>79.58</v>
      </c>
      <c r="P34" s="603">
        <f aca="true" t="shared" si="40" ref="P34:P38">L34-M34</f>
        <v>-69.58</v>
      </c>
      <c r="Q34" s="603">
        <v>-69.58</v>
      </c>
      <c r="R34" s="603">
        <f aca="true" t="shared" si="41" ref="R34:R38">P34-Q34</f>
        <v>0</v>
      </c>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567"/>
      <c r="AV34" s="567"/>
      <c r="AW34" s="567"/>
      <c r="AX34" s="567"/>
      <c r="AY34" s="567"/>
      <c r="AZ34" s="567"/>
      <c r="BA34" s="567"/>
      <c r="BB34" s="567"/>
      <c r="BC34" s="567"/>
      <c r="BD34" s="567"/>
      <c r="BE34" s="567"/>
      <c r="BF34" s="567"/>
      <c r="BG34" s="567"/>
      <c r="BH34" s="567"/>
      <c r="BI34" s="567"/>
      <c r="BJ34" s="567"/>
      <c r="BK34" s="567"/>
      <c r="BL34" s="567"/>
      <c r="BM34" s="567"/>
      <c r="BN34" s="567"/>
      <c r="BO34" s="567"/>
      <c r="BP34" s="567"/>
      <c r="BQ34" s="567"/>
      <c r="BR34" s="567"/>
      <c r="BS34" s="567"/>
      <c r="BT34" s="567"/>
      <c r="BU34" s="567"/>
      <c r="BV34" s="567"/>
      <c r="BW34" s="567"/>
      <c r="BX34" s="567"/>
      <c r="BY34" s="567"/>
      <c r="BZ34" s="567"/>
      <c r="CA34" s="567"/>
      <c r="CB34" s="567"/>
      <c r="CC34" s="567"/>
      <c r="CD34" s="567"/>
      <c r="CE34" s="567"/>
      <c r="CF34" s="567"/>
      <c r="CG34" s="567"/>
      <c r="CH34" s="567"/>
      <c r="CI34" s="567"/>
      <c r="CJ34" s="567"/>
      <c r="CK34" s="567"/>
      <c r="CL34" s="567"/>
      <c r="CM34" s="567"/>
      <c r="CN34" s="567"/>
      <c r="CO34" s="567"/>
      <c r="CP34" s="567"/>
      <c r="CQ34" s="567"/>
      <c r="CR34" s="567"/>
      <c r="CS34" s="567"/>
      <c r="CT34" s="567"/>
      <c r="CU34" s="567"/>
      <c r="CV34" s="567"/>
      <c r="CW34" s="567"/>
      <c r="CX34" s="567"/>
      <c r="CY34" s="567"/>
      <c r="CZ34" s="567"/>
      <c r="DA34" s="567"/>
      <c r="DB34" s="567"/>
      <c r="DC34" s="567"/>
      <c r="DD34" s="567"/>
      <c r="DE34" s="567"/>
      <c r="DF34" s="567"/>
      <c r="DG34" s="567"/>
      <c r="DH34" s="567"/>
      <c r="DI34" s="567"/>
      <c r="DJ34" s="567"/>
      <c r="DK34" s="567"/>
      <c r="DL34" s="567"/>
      <c r="DM34" s="567"/>
      <c r="DN34" s="567"/>
      <c r="DO34" s="567"/>
      <c r="DP34" s="567"/>
      <c r="DQ34" s="567"/>
      <c r="DR34" s="567"/>
      <c r="DS34" s="567"/>
      <c r="DT34" s="567"/>
      <c r="DU34" s="567"/>
      <c r="DV34" s="567"/>
      <c r="DW34" s="567"/>
      <c r="DX34" s="567"/>
      <c r="DY34" s="567"/>
      <c r="DZ34" s="567"/>
      <c r="EA34" s="567"/>
      <c r="EB34" s="567"/>
      <c r="EC34" s="567"/>
      <c r="ED34" s="567"/>
      <c r="EE34" s="567"/>
      <c r="EF34" s="567"/>
      <c r="EG34" s="567"/>
      <c r="EH34" s="567"/>
      <c r="EI34" s="567"/>
      <c r="EJ34" s="567"/>
      <c r="EK34" s="567"/>
      <c r="EL34" s="567"/>
      <c r="EM34" s="567"/>
      <c r="EN34" s="567"/>
      <c r="EO34" s="567"/>
      <c r="EP34" s="567"/>
      <c r="EQ34" s="567"/>
      <c r="ER34" s="567"/>
      <c r="ES34" s="567"/>
      <c r="ET34" s="567"/>
      <c r="EU34" s="567"/>
      <c r="EV34" s="567"/>
      <c r="EW34" s="567"/>
      <c r="EX34" s="567"/>
      <c r="EY34" s="567"/>
      <c r="EZ34" s="567"/>
      <c r="FA34" s="567"/>
      <c r="FB34" s="567"/>
      <c r="FC34" s="567"/>
      <c r="FD34" s="567"/>
      <c r="FE34" s="567"/>
      <c r="FF34" s="567"/>
      <c r="FG34" s="567"/>
      <c r="FH34" s="567"/>
      <c r="FI34" s="567"/>
      <c r="FJ34" s="567"/>
      <c r="FK34" s="567"/>
      <c r="FL34" s="567"/>
      <c r="FM34" s="567"/>
      <c r="FN34" s="567"/>
      <c r="FO34" s="567"/>
      <c r="FP34" s="567"/>
      <c r="FQ34" s="567"/>
      <c r="FR34" s="567"/>
      <c r="FS34" s="567"/>
      <c r="FT34" s="567"/>
      <c r="FU34" s="567"/>
      <c r="FV34" s="567"/>
      <c r="FW34" s="567"/>
      <c r="FX34" s="567"/>
      <c r="FY34" s="567"/>
      <c r="FZ34" s="567"/>
      <c r="GA34" s="567"/>
      <c r="GB34" s="567"/>
      <c r="GC34" s="567"/>
      <c r="GD34" s="567"/>
      <c r="GE34" s="567"/>
      <c r="GF34" s="567"/>
      <c r="GG34" s="567"/>
      <c r="GH34" s="567"/>
      <c r="GI34" s="567"/>
      <c r="GJ34" s="567"/>
      <c r="GK34" s="567"/>
      <c r="GL34" s="567"/>
      <c r="GM34" s="567"/>
      <c r="GN34" s="567"/>
      <c r="GO34" s="567"/>
      <c r="GP34" s="567"/>
      <c r="GQ34" s="567"/>
    </row>
    <row r="35" spans="1:217" s="567" customFormat="1" ht="22.5" customHeight="1">
      <c r="A35" s="72">
        <v>608002</v>
      </c>
      <c r="B35" s="600" t="s">
        <v>1101</v>
      </c>
      <c r="C35" s="601">
        <v>800</v>
      </c>
      <c r="D35" s="601">
        <v>71</v>
      </c>
      <c r="E35" s="598">
        <f aca="true" t="shared" si="42" ref="E35:E38">ROUND(C35*D35/10000,2)</f>
        <v>5.68</v>
      </c>
      <c r="F35" s="603">
        <v>5.5</v>
      </c>
      <c r="G35" s="603">
        <f aca="true" t="shared" si="43" ref="G35:G38">ROUND(C35*5/10000,2)</f>
        <v>0.4</v>
      </c>
      <c r="H35" s="588">
        <v>2000</v>
      </c>
      <c r="I35" s="588">
        <v>344</v>
      </c>
      <c r="J35" s="598">
        <f t="shared" si="37"/>
        <v>58.48</v>
      </c>
      <c r="K35" s="603"/>
      <c r="L35" s="603">
        <f t="shared" si="38"/>
        <v>70.06</v>
      </c>
      <c r="M35" s="603">
        <f t="shared" si="39"/>
        <v>-8.209999999999999</v>
      </c>
      <c r="N35" s="603">
        <v>-9.53</v>
      </c>
      <c r="O35" s="603">
        <v>1.32</v>
      </c>
      <c r="P35" s="603">
        <f t="shared" si="40"/>
        <v>78.27</v>
      </c>
      <c r="Q35" s="603">
        <v>0</v>
      </c>
      <c r="R35" s="603">
        <f t="shared" si="41"/>
        <v>78.27</v>
      </c>
      <c r="GR35" s="568"/>
      <c r="GS35" s="568"/>
      <c r="GT35" s="568"/>
      <c r="GU35" s="568"/>
      <c r="GV35" s="568"/>
      <c r="GW35" s="568"/>
      <c r="GX35" s="568"/>
      <c r="GY35" s="568"/>
      <c r="GZ35" s="568"/>
      <c r="HA35" s="568"/>
      <c r="HB35" s="568"/>
      <c r="HC35" s="568"/>
      <c r="HD35" s="568"/>
      <c r="HE35" s="568"/>
      <c r="HF35" s="568"/>
      <c r="HG35" s="568"/>
      <c r="HH35" s="568"/>
      <c r="HI35" s="568"/>
    </row>
    <row r="36" spans="1:217" s="567" customFormat="1" ht="22.5" customHeight="1">
      <c r="A36" s="72">
        <v>608004</v>
      </c>
      <c r="B36" s="600" t="s">
        <v>605</v>
      </c>
      <c r="C36" s="601">
        <v>5150</v>
      </c>
      <c r="D36" s="601">
        <v>71</v>
      </c>
      <c r="E36" s="598">
        <f t="shared" si="42"/>
        <v>36.57</v>
      </c>
      <c r="F36" s="603">
        <v>5.5</v>
      </c>
      <c r="G36" s="603">
        <f t="shared" si="43"/>
        <v>2.58</v>
      </c>
      <c r="H36" s="588">
        <v>4500</v>
      </c>
      <c r="I36" s="588">
        <v>344</v>
      </c>
      <c r="J36" s="598">
        <f t="shared" si="37"/>
        <v>131.58</v>
      </c>
      <c r="K36" s="603"/>
      <c r="L36" s="603">
        <f t="shared" si="38"/>
        <v>176.23000000000002</v>
      </c>
      <c r="M36" s="603">
        <f t="shared" si="39"/>
        <v>-129.53</v>
      </c>
      <c r="N36" s="603">
        <v>-28.73</v>
      </c>
      <c r="O36" s="603">
        <v>-100.8</v>
      </c>
      <c r="P36" s="603">
        <f t="shared" si="40"/>
        <v>305.76</v>
      </c>
      <c r="Q36" s="603">
        <v>0</v>
      </c>
      <c r="R36" s="603">
        <f t="shared" si="41"/>
        <v>305.76</v>
      </c>
      <c r="GR36" s="568"/>
      <c r="GS36" s="568"/>
      <c r="GT36" s="568"/>
      <c r="GU36" s="568"/>
      <c r="GV36" s="568"/>
      <c r="GW36" s="568"/>
      <c r="GX36" s="568"/>
      <c r="GY36" s="568"/>
      <c r="GZ36" s="568"/>
      <c r="HA36" s="568"/>
      <c r="HB36" s="568"/>
      <c r="HC36" s="568"/>
      <c r="HD36" s="568"/>
      <c r="HE36" s="568"/>
      <c r="HF36" s="568"/>
      <c r="HG36" s="568"/>
      <c r="HH36" s="568"/>
      <c r="HI36" s="568"/>
    </row>
    <row r="37" spans="1:217" s="567" customFormat="1" ht="22.5" customHeight="1">
      <c r="A37" s="72">
        <v>608005</v>
      </c>
      <c r="B37" s="600" t="s">
        <v>733</v>
      </c>
      <c r="C37" s="601">
        <v>1000</v>
      </c>
      <c r="D37" s="601">
        <v>71</v>
      </c>
      <c r="E37" s="598">
        <f t="shared" si="42"/>
        <v>7.1</v>
      </c>
      <c r="F37" s="598">
        <v>5.5</v>
      </c>
      <c r="G37" s="598">
        <f t="shared" si="43"/>
        <v>0.5</v>
      </c>
      <c r="H37" s="588">
        <v>1500</v>
      </c>
      <c r="I37" s="588">
        <v>344</v>
      </c>
      <c r="J37" s="598">
        <f t="shared" si="37"/>
        <v>43.86</v>
      </c>
      <c r="K37" s="598"/>
      <c r="L37" s="598">
        <f t="shared" si="38"/>
        <v>56.96</v>
      </c>
      <c r="M37" s="603">
        <f t="shared" si="39"/>
        <v>-4.34</v>
      </c>
      <c r="N37" s="603">
        <v>-9.6</v>
      </c>
      <c r="O37" s="603">
        <v>5.26</v>
      </c>
      <c r="P37" s="603">
        <f t="shared" si="40"/>
        <v>61.3</v>
      </c>
      <c r="Q37" s="603">
        <v>0</v>
      </c>
      <c r="R37" s="603">
        <f t="shared" si="41"/>
        <v>61.3</v>
      </c>
      <c r="GR37" s="568"/>
      <c r="GS37" s="568"/>
      <c r="GT37" s="568"/>
      <c r="GU37" s="568"/>
      <c r="GV37" s="568"/>
      <c r="GW37" s="568"/>
      <c r="GX37" s="568"/>
      <c r="GY37" s="568"/>
      <c r="GZ37" s="568"/>
      <c r="HA37" s="568"/>
      <c r="HB37" s="568"/>
      <c r="HC37" s="568"/>
      <c r="HD37" s="568"/>
      <c r="HE37" s="568"/>
      <c r="HF37" s="568"/>
      <c r="HG37" s="568"/>
      <c r="HH37" s="568"/>
      <c r="HI37" s="568"/>
    </row>
    <row r="38" spans="1:217" s="567" customFormat="1" ht="22.5" customHeight="1">
      <c r="A38" s="72">
        <v>608006</v>
      </c>
      <c r="B38" s="600" t="s">
        <v>735</v>
      </c>
      <c r="C38" s="601">
        <v>1100</v>
      </c>
      <c r="D38" s="601">
        <v>71</v>
      </c>
      <c r="E38" s="598">
        <f t="shared" si="42"/>
        <v>7.81</v>
      </c>
      <c r="F38" s="598">
        <v>5.5</v>
      </c>
      <c r="G38" s="598">
        <f t="shared" si="43"/>
        <v>0.55</v>
      </c>
      <c r="H38" s="588">
        <v>1400</v>
      </c>
      <c r="I38" s="588">
        <v>344</v>
      </c>
      <c r="J38" s="598">
        <f t="shared" si="37"/>
        <v>40.94</v>
      </c>
      <c r="K38" s="598"/>
      <c r="L38" s="598">
        <f t="shared" si="38"/>
        <v>54.8</v>
      </c>
      <c r="M38" s="603">
        <f t="shared" si="39"/>
        <v>-11.07</v>
      </c>
      <c r="N38" s="603">
        <v>-0.16</v>
      </c>
      <c r="O38" s="603">
        <v>-10.91</v>
      </c>
      <c r="P38" s="603">
        <f t="shared" si="40"/>
        <v>65.87</v>
      </c>
      <c r="Q38" s="603">
        <v>0</v>
      </c>
      <c r="R38" s="603">
        <f t="shared" si="41"/>
        <v>65.87</v>
      </c>
      <c r="GR38" s="568"/>
      <c r="GS38" s="568"/>
      <c r="GT38" s="568"/>
      <c r="GU38" s="568"/>
      <c r="GV38" s="568"/>
      <c r="GW38" s="568"/>
      <c r="GX38" s="568"/>
      <c r="GY38" s="568"/>
      <c r="GZ38" s="568"/>
      <c r="HA38" s="568"/>
      <c r="HB38" s="568"/>
      <c r="HC38" s="568"/>
      <c r="HD38" s="568"/>
      <c r="HE38" s="568"/>
      <c r="HF38" s="568"/>
      <c r="HG38" s="568"/>
      <c r="HH38" s="568"/>
      <c r="HI38" s="568"/>
    </row>
    <row r="39" spans="1:199" s="568" customFormat="1" ht="22.5" customHeight="1">
      <c r="A39" s="93">
        <v>609</v>
      </c>
      <c r="B39" s="594" t="s">
        <v>607</v>
      </c>
      <c r="C39" s="595">
        <f aca="true" t="shared" si="44" ref="C39:H39">SUM(C40:C44)</f>
        <v>17200</v>
      </c>
      <c r="D39" s="595"/>
      <c r="E39" s="596">
        <f t="shared" si="44"/>
        <v>122.11999999999999</v>
      </c>
      <c r="F39" s="596">
        <f t="shared" si="44"/>
        <v>32</v>
      </c>
      <c r="G39" s="596">
        <f t="shared" si="44"/>
        <v>8.6</v>
      </c>
      <c r="H39" s="595">
        <f t="shared" si="44"/>
        <v>28100</v>
      </c>
      <c r="I39" s="595"/>
      <c r="J39" s="596">
        <f aca="true" t="shared" si="45" ref="J39:R39">SUM(J40:J44)</f>
        <v>821.64</v>
      </c>
      <c r="K39" s="596">
        <f t="shared" si="45"/>
        <v>0</v>
      </c>
      <c r="L39" s="596">
        <f t="shared" si="45"/>
        <v>984.36</v>
      </c>
      <c r="M39" s="596">
        <f t="shared" si="45"/>
        <v>493.78000000000003</v>
      </c>
      <c r="N39" s="596">
        <f t="shared" si="45"/>
        <v>48.3</v>
      </c>
      <c r="O39" s="596">
        <f t="shared" si="45"/>
        <v>445.47999999999996</v>
      </c>
      <c r="P39" s="596">
        <f t="shared" si="45"/>
        <v>490.58</v>
      </c>
      <c r="Q39" s="596">
        <f t="shared" si="45"/>
        <v>0</v>
      </c>
      <c r="R39" s="596">
        <f t="shared" si="45"/>
        <v>490.58</v>
      </c>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c r="BY39" s="567"/>
      <c r="BZ39" s="567"/>
      <c r="CA39" s="567"/>
      <c r="CB39" s="567"/>
      <c r="CC39" s="567"/>
      <c r="CD39" s="567"/>
      <c r="CE39" s="567"/>
      <c r="CF39" s="567"/>
      <c r="CG39" s="567"/>
      <c r="CH39" s="567"/>
      <c r="CI39" s="567"/>
      <c r="CJ39" s="567"/>
      <c r="CK39" s="567"/>
      <c r="CL39" s="567"/>
      <c r="CM39" s="567"/>
      <c r="CN39" s="567"/>
      <c r="CO39" s="567"/>
      <c r="CP39" s="567"/>
      <c r="CQ39" s="567"/>
      <c r="CR39" s="567"/>
      <c r="CS39" s="567"/>
      <c r="CT39" s="567"/>
      <c r="CU39" s="567"/>
      <c r="CV39" s="567"/>
      <c r="CW39" s="567"/>
      <c r="CX39" s="567"/>
      <c r="CY39" s="567"/>
      <c r="CZ39" s="567"/>
      <c r="DA39" s="567"/>
      <c r="DB39" s="567"/>
      <c r="DC39" s="567"/>
      <c r="DD39" s="567"/>
      <c r="DE39" s="567"/>
      <c r="DF39" s="567"/>
      <c r="DG39" s="567"/>
      <c r="DH39" s="567"/>
      <c r="DI39" s="567"/>
      <c r="DJ39" s="567"/>
      <c r="DK39" s="567"/>
      <c r="DL39" s="567"/>
      <c r="DM39" s="567"/>
      <c r="DN39" s="567"/>
      <c r="DO39" s="567"/>
      <c r="DP39" s="567"/>
      <c r="DQ39" s="567"/>
      <c r="DR39" s="567"/>
      <c r="DS39" s="567"/>
      <c r="DT39" s="567"/>
      <c r="DU39" s="567"/>
      <c r="DV39" s="567"/>
      <c r="DW39" s="567"/>
      <c r="DX39" s="567"/>
      <c r="DY39" s="567"/>
      <c r="DZ39" s="567"/>
      <c r="EA39" s="567"/>
      <c r="EB39" s="567"/>
      <c r="EC39" s="567"/>
      <c r="ED39" s="567"/>
      <c r="EE39" s="567"/>
      <c r="EF39" s="567"/>
      <c r="EG39" s="567"/>
      <c r="EH39" s="567"/>
      <c r="EI39" s="567"/>
      <c r="EJ39" s="567"/>
      <c r="EK39" s="567"/>
      <c r="EL39" s="567"/>
      <c r="EM39" s="567"/>
      <c r="EN39" s="567"/>
      <c r="EO39" s="567"/>
      <c r="EP39" s="567"/>
      <c r="EQ39" s="567"/>
      <c r="ER39" s="567"/>
      <c r="ES39" s="567"/>
      <c r="ET39" s="567"/>
      <c r="EU39" s="567"/>
      <c r="EV39" s="567"/>
      <c r="EW39" s="567"/>
      <c r="EX39" s="567"/>
      <c r="EY39" s="567"/>
      <c r="EZ39" s="567"/>
      <c r="FA39" s="567"/>
      <c r="FB39" s="567"/>
      <c r="FC39" s="567"/>
      <c r="FD39" s="567"/>
      <c r="FE39" s="567"/>
      <c r="FF39" s="567"/>
      <c r="FG39" s="567"/>
      <c r="FH39" s="567"/>
      <c r="FI39" s="567"/>
      <c r="FJ39" s="567"/>
      <c r="FK39" s="567"/>
      <c r="FL39" s="567"/>
      <c r="FM39" s="567"/>
      <c r="FN39" s="567"/>
      <c r="FO39" s="567"/>
      <c r="FP39" s="567"/>
      <c r="FQ39" s="567"/>
      <c r="FR39" s="567"/>
      <c r="FS39" s="567"/>
      <c r="FT39" s="567"/>
      <c r="FU39" s="567"/>
      <c r="FV39" s="567"/>
      <c r="FW39" s="567"/>
      <c r="FX39" s="567"/>
      <c r="FY39" s="567"/>
      <c r="FZ39" s="567"/>
      <c r="GA39" s="567"/>
      <c r="GB39" s="567"/>
      <c r="GC39" s="567"/>
      <c r="GD39" s="567"/>
      <c r="GE39" s="567"/>
      <c r="GF39" s="567"/>
      <c r="GG39" s="567"/>
      <c r="GH39" s="567"/>
      <c r="GI39" s="567"/>
      <c r="GJ39" s="567"/>
      <c r="GK39" s="567"/>
      <c r="GL39" s="567"/>
      <c r="GM39" s="567"/>
      <c r="GN39" s="567"/>
      <c r="GO39" s="567"/>
      <c r="GP39" s="567"/>
      <c r="GQ39" s="567"/>
    </row>
    <row r="40" spans="1:199" s="568" customFormat="1" ht="22.5" customHeight="1">
      <c r="A40" s="93">
        <v>609001</v>
      </c>
      <c r="B40" s="15" t="s">
        <v>1329</v>
      </c>
      <c r="C40" s="597">
        <v>1700</v>
      </c>
      <c r="D40" s="597">
        <v>71</v>
      </c>
      <c r="E40" s="599">
        <f aca="true" t="shared" si="46" ref="E40:E44">ROUND(C40*D40/10000,2)</f>
        <v>12.07</v>
      </c>
      <c r="F40" s="599">
        <v>10</v>
      </c>
      <c r="G40" s="599">
        <f aca="true" t="shared" si="47" ref="G40:G44">ROUND(C40*5/10000,2)</f>
        <v>0.85</v>
      </c>
      <c r="H40" s="597">
        <v>2800</v>
      </c>
      <c r="I40" s="597">
        <v>344</v>
      </c>
      <c r="J40" s="598">
        <f aca="true" t="shared" si="48" ref="J40:J44">ROUND(H40*I40*85%/10000,2)</f>
        <v>81.87</v>
      </c>
      <c r="K40" s="599"/>
      <c r="L40" s="599">
        <f aca="true" t="shared" si="49" ref="L40:L44">E40+F40+G40+J40+K40</f>
        <v>104.79</v>
      </c>
      <c r="M40" s="603">
        <f aca="true" t="shared" si="50" ref="M40:M44">N40+O40</f>
        <v>24.24</v>
      </c>
      <c r="N40" s="603">
        <v>-2.09</v>
      </c>
      <c r="O40" s="603">
        <v>26.33</v>
      </c>
      <c r="P40" s="603">
        <f aca="true" t="shared" si="51" ref="P40:P44">L40-M40</f>
        <v>80.55000000000001</v>
      </c>
      <c r="Q40" s="603">
        <v>0</v>
      </c>
      <c r="R40" s="603">
        <f aca="true" t="shared" si="52" ref="R40:R44">P40-Q40</f>
        <v>80.55000000000001</v>
      </c>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7"/>
      <c r="BW40" s="567"/>
      <c r="BX40" s="567"/>
      <c r="BY40" s="567"/>
      <c r="BZ40" s="567"/>
      <c r="CA40" s="567"/>
      <c r="CB40" s="567"/>
      <c r="CC40" s="567"/>
      <c r="CD40" s="567"/>
      <c r="CE40" s="567"/>
      <c r="CF40" s="567"/>
      <c r="CG40" s="567"/>
      <c r="CH40" s="567"/>
      <c r="CI40" s="567"/>
      <c r="CJ40" s="567"/>
      <c r="CK40" s="567"/>
      <c r="CL40" s="567"/>
      <c r="CM40" s="567"/>
      <c r="CN40" s="567"/>
      <c r="CO40" s="567"/>
      <c r="CP40" s="567"/>
      <c r="CQ40" s="567"/>
      <c r="CR40" s="567"/>
      <c r="CS40" s="567"/>
      <c r="CT40" s="567"/>
      <c r="CU40" s="567"/>
      <c r="CV40" s="567"/>
      <c r="CW40" s="567"/>
      <c r="CX40" s="567"/>
      <c r="CY40" s="567"/>
      <c r="CZ40" s="567"/>
      <c r="DA40" s="567"/>
      <c r="DB40" s="567"/>
      <c r="DC40" s="567"/>
      <c r="DD40" s="567"/>
      <c r="DE40" s="567"/>
      <c r="DF40" s="567"/>
      <c r="DG40" s="567"/>
      <c r="DH40" s="567"/>
      <c r="DI40" s="567"/>
      <c r="DJ40" s="567"/>
      <c r="DK40" s="567"/>
      <c r="DL40" s="567"/>
      <c r="DM40" s="567"/>
      <c r="DN40" s="567"/>
      <c r="DO40" s="567"/>
      <c r="DP40" s="567"/>
      <c r="DQ40" s="567"/>
      <c r="DR40" s="567"/>
      <c r="DS40" s="567"/>
      <c r="DT40" s="567"/>
      <c r="DU40" s="567"/>
      <c r="DV40" s="567"/>
      <c r="DW40" s="567"/>
      <c r="DX40" s="567"/>
      <c r="DY40" s="567"/>
      <c r="DZ40" s="567"/>
      <c r="EA40" s="567"/>
      <c r="EB40" s="567"/>
      <c r="EC40" s="567"/>
      <c r="ED40" s="567"/>
      <c r="EE40" s="567"/>
      <c r="EF40" s="567"/>
      <c r="EG40" s="567"/>
      <c r="EH40" s="567"/>
      <c r="EI40" s="567"/>
      <c r="EJ40" s="567"/>
      <c r="EK40" s="567"/>
      <c r="EL40" s="567"/>
      <c r="EM40" s="567"/>
      <c r="EN40" s="567"/>
      <c r="EO40" s="567"/>
      <c r="EP40" s="567"/>
      <c r="EQ40" s="567"/>
      <c r="ER40" s="567"/>
      <c r="ES40" s="567"/>
      <c r="ET40" s="567"/>
      <c r="EU40" s="567"/>
      <c r="EV40" s="567"/>
      <c r="EW40" s="567"/>
      <c r="EX40" s="567"/>
      <c r="EY40" s="567"/>
      <c r="EZ40" s="567"/>
      <c r="FA40" s="567"/>
      <c r="FB40" s="567"/>
      <c r="FC40" s="567"/>
      <c r="FD40" s="567"/>
      <c r="FE40" s="567"/>
      <c r="FF40" s="567"/>
      <c r="FG40" s="567"/>
      <c r="FH40" s="567"/>
      <c r="FI40" s="567"/>
      <c r="FJ40" s="567"/>
      <c r="FK40" s="567"/>
      <c r="FL40" s="567"/>
      <c r="FM40" s="567"/>
      <c r="FN40" s="567"/>
      <c r="FO40" s="567"/>
      <c r="FP40" s="567"/>
      <c r="FQ40" s="567"/>
      <c r="FR40" s="567"/>
      <c r="FS40" s="567"/>
      <c r="FT40" s="567"/>
      <c r="FU40" s="567"/>
      <c r="FV40" s="567"/>
      <c r="FW40" s="567"/>
      <c r="FX40" s="567"/>
      <c r="FY40" s="567"/>
      <c r="FZ40" s="567"/>
      <c r="GA40" s="567"/>
      <c r="GB40" s="567"/>
      <c r="GC40" s="567"/>
      <c r="GD40" s="567"/>
      <c r="GE40" s="567"/>
      <c r="GF40" s="567"/>
      <c r="GG40" s="567"/>
      <c r="GH40" s="567"/>
      <c r="GI40" s="567"/>
      <c r="GJ40" s="567"/>
      <c r="GK40" s="567"/>
      <c r="GL40" s="567"/>
      <c r="GM40" s="567"/>
      <c r="GN40" s="567"/>
      <c r="GO40" s="567"/>
      <c r="GP40" s="567"/>
      <c r="GQ40" s="567"/>
    </row>
    <row r="41" spans="1:217" s="567" customFormat="1" ht="22.5" customHeight="1">
      <c r="A41" s="72">
        <v>609002</v>
      </c>
      <c r="B41" s="600" t="s">
        <v>1102</v>
      </c>
      <c r="C41" s="601">
        <v>4300</v>
      </c>
      <c r="D41" s="601">
        <v>71</v>
      </c>
      <c r="E41" s="598">
        <f t="shared" si="46"/>
        <v>30.53</v>
      </c>
      <c r="F41" s="598">
        <v>5.5</v>
      </c>
      <c r="G41" s="598">
        <f t="shared" si="47"/>
        <v>2.15</v>
      </c>
      <c r="H41" s="601">
        <v>12800</v>
      </c>
      <c r="I41" s="601">
        <v>344</v>
      </c>
      <c r="J41" s="598">
        <f t="shared" si="48"/>
        <v>374.27</v>
      </c>
      <c r="K41" s="598"/>
      <c r="L41" s="598">
        <f t="shared" si="49"/>
        <v>412.45</v>
      </c>
      <c r="M41" s="603">
        <f t="shared" si="50"/>
        <v>233.11</v>
      </c>
      <c r="N41" s="603">
        <v>12.68</v>
      </c>
      <c r="O41" s="603">
        <v>220.43</v>
      </c>
      <c r="P41" s="603">
        <f t="shared" si="51"/>
        <v>179.33999999999997</v>
      </c>
      <c r="Q41" s="603">
        <v>0</v>
      </c>
      <c r="R41" s="603">
        <f t="shared" si="52"/>
        <v>179.33999999999997</v>
      </c>
      <c r="GR41" s="568"/>
      <c r="GS41" s="568"/>
      <c r="GT41" s="568"/>
      <c r="GU41" s="568"/>
      <c r="GV41" s="568"/>
      <c r="GW41" s="568"/>
      <c r="GX41" s="568"/>
      <c r="GY41" s="568"/>
      <c r="GZ41" s="568"/>
      <c r="HA41" s="568"/>
      <c r="HB41" s="568"/>
      <c r="HC41" s="568"/>
      <c r="HD41" s="568"/>
      <c r="HE41" s="568"/>
      <c r="HF41" s="568"/>
      <c r="HG41" s="568"/>
      <c r="HH41" s="568"/>
      <c r="HI41" s="568"/>
    </row>
    <row r="42" spans="1:217" s="567" customFormat="1" ht="22.5" customHeight="1">
      <c r="A42" s="72">
        <v>609003</v>
      </c>
      <c r="B42" s="600" t="s">
        <v>1103</v>
      </c>
      <c r="C42" s="601">
        <v>2400</v>
      </c>
      <c r="D42" s="601">
        <v>71</v>
      </c>
      <c r="E42" s="598">
        <f t="shared" si="46"/>
        <v>17.04</v>
      </c>
      <c r="F42" s="598">
        <v>5.5</v>
      </c>
      <c r="G42" s="598">
        <f t="shared" si="47"/>
        <v>1.2</v>
      </c>
      <c r="H42" s="601">
        <v>5700</v>
      </c>
      <c r="I42" s="601">
        <v>344</v>
      </c>
      <c r="J42" s="598">
        <f t="shared" si="48"/>
        <v>166.67</v>
      </c>
      <c r="K42" s="598"/>
      <c r="L42" s="598">
        <f t="shared" si="49"/>
        <v>190.41</v>
      </c>
      <c r="M42" s="603">
        <f t="shared" si="50"/>
        <v>102.97999999999999</v>
      </c>
      <c r="N42" s="603">
        <v>22.04</v>
      </c>
      <c r="O42" s="603">
        <v>80.94</v>
      </c>
      <c r="P42" s="603">
        <f t="shared" si="51"/>
        <v>87.43</v>
      </c>
      <c r="Q42" s="603">
        <v>0</v>
      </c>
      <c r="R42" s="603">
        <f t="shared" si="52"/>
        <v>87.43</v>
      </c>
      <c r="GR42" s="568"/>
      <c r="GS42" s="568"/>
      <c r="GT42" s="568"/>
      <c r="GU42" s="568"/>
      <c r="GV42" s="568"/>
      <c r="GW42" s="568"/>
      <c r="GX42" s="568"/>
      <c r="GY42" s="568"/>
      <c r="GZ42" s="568"/>
      <c r="HA42" s="568"/>
      <c r="HB42" s="568"/>
      <c r="HC42" s="568"/>
      <c r="HD42" s="568"/>
      <c r="HE42" s="568"/>
      <c r="HF42" s="568"/>
      <c r="HG42" s="568"/>
      <c r="HH42" s="568"/>
      <c r="HI42" s="568"/>
    </row>
    <row r="43" spans="1:217" s="567" customFormat="1" ht="22.5" customHeight="1">
      <c r="A43" s="72">
        <v>609004</v>
      </c>
      <c r="B43" s="600" t="s">
        <v>608</v>
      </c>
      <c r="C43" s="601">
        <v>6500</v>
      </c>
      <c r="D43" s="601">
        <v>71</v>
      </c>
      <c r="E43" s="598">
        <f t="shared" si="46"/>
        <v>46.15</v>
      </c>
      <c r="F43" s="598">
        <v>5.5</v>
      </c>
      <c r="G43" s="598">
        <f t="shared" si="47"/>
        <v>3.25</v>
      </c>
      <c r="H43" s="601">
        <v>6000</v>
      </c>
      <c r="I43" s="601">
        <v>344</v>
      </c>
      <c r="J43" s="598">
        <f t="shared" si="48"/>
        <v>175.44</v>
      </c>
      <c r="K43" s="598"/>
      <c r="L43" s="598">
        <f t="shared" si="49"/>
        <v>230.34</v>
      </c>
      <c r="M43" s="603">
        <f t="shared" si="50"/>
        <v>192.51000000000002</v>
      </c>
      <c r="N43" s="603">
        <v>-4.82</v>
      </c>
      <c r="O43" s="603">
        <v>197.33</v>
      </c>
      <c r="P43" s="603">
        <f t="shared" si="51"/>
        <v>37.829999999999984</v>
      </c>
      <c r="Q43" s="603">
        <v>0</v>
      </c>
      <c r="R43" s="603">
        <f t="shared" si="52"/>
        <v>37.829999999999984</v>
      </c>
      <c r="GR43" s="568"/>
      <c r="GS43" s="568"/>
      <c r="GT43" s="568"/>
      <c r="GU43" s="568"/>
      <c r="GV43" s="568"/>
      <c r="GW43" s="568"/>
      <c r="GX43" s="568"/>
      <c r="GY43" s="568"/>
      <c r="GZ43" s="568"/>
      <c r="HA43" s="568"/>
      <c r="HB43" s="568"/>
      <c r="HC43" s="568"/>
      <c r="HD43" s="568"/>
      <c r="HE43" s="568"/>
      <c r="HF43" s="568"/>
      <c r="HG43" s="568"/>
      <c r="HH43" s="568"/>
      <c r="HI43" s="568"/>
    </row>
    <row r="44" spans="1:217" s="567" customFormat="1" ht="22.5" customHeight="1">
      <c r="A44" s="72">
        <v>609006</v>
      </c>
      <c r="B44" s="600" t="s">
        <v>740</v>
      </c>
      <c r="C44" s="601">
        <v>2300</v>
      </c>
      <c r="D44" s="601">
        <v>71</v>
      </c>
      <c r="E44" s="598">
        <f t="shared" si="46"/>
        <v>16.33</v>
      </c>
      <c r="F44" s="598">
        <v>5.5</v>
      </c>
      <c r="G44" s="598">
        <f t="shared" si="47"/>
        <v>1.15</v>
      </c>
      <c r="H44" s="601">
        <v>800</v>
      </c>
      <c r="I44" s="601">
        <v>344</v>
      </c>
      <c r="J44" s="598">
        <f t="shared" si="48"/>
        <v>23.39</v>
      </c>
      <c r="K44" s="598"/>
      <c r="L44" s="598">
        <f t="shared" si="49"/>
        <v>46.37</v>
      </c>
      <c r="M44" s="603">
        <f t="shared" si="50"/>
        <v>-59.06</v>
      </c>
      <c r="N44" s="603">
        <v>20.49</v>
      </c>
      <c r="O44" s="603">
        <v>-79.55</v>
      </c>
      <c r="P44" s="603">
        <f t="shared" si="51"/>
        <v>105.43</v>
      </c>
      <c r="Q44" s="603">
        <v>0</v>
      </c>
      <c r="R44" s="603">
        <f t="shared" si="52"/>
        <v>105.43</v>
      </c>
      <c r="GR44" s="568"/>
      <c r="GS44" s="568"/>
      <c r="GT44" s="568"/>
      <c r="GU44" s="568"/>
      <c r="GV44" s="568"/>
      <c r="GW44" s="568"/>
      <c r="GX44" s="568"/>
      <c r="GY44" s="568"/>
      <c r="GZ44" s="568"/>
      <c r="HA44" s="568"/>
      <c r="HB44" s="568"/>
      <c r="HC44" s="568"/>
      <c r="HD44" s="568"/>
      <c r="HE44" s="568"/>
      <c r="HF44" s="568"/>
      <c r="HG44" s="568"/>
      <c r="HH44" s="568"/>
      <c r="HI44" s="568"/>
    </row>
    <row r="45" spans="1:199" s="568" customFormat="1" ht="22.5" customHeight="1">
      <c r="A45" s="93">
        <v>610</v>
      </c>
      <c r="B45" s="594" t="s">
        <v>978</v>
      </c>
      <c r="C45" s="595">
        <f aca="true" t="shared" si="53" ref="C45:H45">SUM(C46:C47)</f>
        <v>2300</v>
      </c>
      <c r="D45" s="595"/>
      <c r="E45" s="596">
        <f t="shared" si="53"/>
        <v>16.33</v>
      </c>
      <c r="F45" s="596">
        <f t="shared" si="53"/>
        <v>15.5</v>
      </c>
      <c r="G45" s="596">
        <f t="shared" si="53"/>
        <v>1.15</v>
      </c>
      <c r="H45" s="595">
        <f t="shared" si="53"/>
        <v>3200</v>
      </c>
      <c r="I45" s="595"/>
      <c r="J45" s="596">
        <f aca="true" t="shared" si="54" ref="J45:R45">SUM(J46:J47)</f>
        <v>93.57000000000001</v>
      </c>
      <c r="K45" s="596">
        <f t="shared" si="54"/>
        <v>0</v>
      </c>
      <c r="L45" s="596">
        <f t="shared" si="54"/>
        <v>126.55000000000001</v>
      </c>
      <c r="M45" s="596">
        <f t="shared" si="54"/>
        <v>488.03999999999996</v>
      </c>
      <c r="N45" s="596">
        <f t="shared" si="54"/>
        <v>33.28</v>
      </c>
      <c r="O45" s="596">
        <f t="shared" si="54"/>
        <v>454.76</v>
      </c>
      <c r="P45" s="596">
        <f t="shared" si="54"/>
        <v>-361.49</v>
      </c>
      <c r="Q45" s="596">
        <f t="shared" si="54"/>
        <v>-361.49</v>
      </c>
      <c r="R45" s="596">
        <f t="shared" si="54"/>
        <v>0</v>
      </c>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c r="DJ45" s="567"/>
      <c r="DK45" s="567"/>
      <c r="DL45" s="567"/>
      <c r="DM45" s="567"/>
      <c r="DN45" s="567"/>
      <c r="DO45" s="567"/>
      <c r="DP45" s="567"/>
      <c r="DQ45" s="567"/>
      <c r="DR45" s="567"/>
      <c r="DS45" s="567"/>
      <c r="DT45" s="567"/>
      <c r="DU45" s="567"/>
      <c r="DV45" s="567"/>
      <c r="DW45" s="567"/>
      <c r="DX45" s="567"/>
      <c r="DY45" s="567"/>
      <c r="DZ45" s="567"/>
      <c r="EA45" s="567"/>
      <c r="EB45" s="567"/>
      <c r="EC45" s="567"/>
      <c r="ED45" s="567"/>
      <c r="EE45" s="567"/>
      <c r="EF45" s="567"/>
      <c r="EG45" s="567"/>
      <c r="EH45" s="567"/>
      <c r="EI45" s="567"/>
      <c r="EJ45" s="567"/>
      <c r="EK45" s="567"/>
      <c r="EL45" s="567"/>
      <c r="EM45" s="567"/>
      <c r="EN45" s="567"/>
      <c r="EO45" s="567"/>
      <c r="EP45" s="567"/>
      <c r="EQ45" s="567"/>
      <c r="ER45" s="567"/>
      <c r="ES45" s="567"/>
      <c r="ET45" s="567"/>
      <c r="EU45" s="567"/>
      <c r="EV45" s="567"/>
      <c r="EW45" s="567"/>
      <c r="EX45" s="567"/>
      <c r="EY45" s="567"/>
      <c r="EZ45" s="567"/>
      <c r="FA45" s="567"/>
      <c r="FB45" s="567"/>
      <c r="FC45" s="567"/>
      <c r="FD45" s="567"/>
      <c r="FE45" s="567"/>
      <c r="FF45" s="567"/>
      <c r="FG45" s="567"/>
      <c r="FH45" s="567"/>
      <c r="FI45" s="567"/>
      <c r="FJ45" s="567"/>
      <c r="FK45" s="567"/>
      <c r="FL45" s="567"/>
      <c r="FM45" s="567"/>
      <c r="FN45" s="567"/>
      <c r="FO45" s="567"/>
      <c r="FP45" s="567"/>
      <c r="FQ45" s="567"/>
      <c r="FR45" s="567"/>
      <c r="FS45" s="567"/>
      <c r="FT45" s="567"/>
      <c r="FU45" s="567"/>
      <c r="FV45" s="567"/>
      <c r="FW45" s="567"/>
      <c r="FX45" s="567"/>
      <c r="FY45" s="567"/>
      <c r="FZ45" s="567"/>
      <c r="GA45" s="567"/>
      <c r="GB45" s="567"/>
      <c r="GC45" s="567"/>
      <c r="GD45" s="567"/>
      <c r="GE45" s="567"/>
      <c r="GF45" s="567"/>
      <c r="GG45" s="567"/>
      <c r="GH45" s="567"/>
      <c r="GI45" s="567"/>
      <c r="GJ45" s="567"/>
      <c r="GK45" s="567"/>
      <c r="GL45" s="567"/>
      <c r="GM45" s="567"/>
      <c r="GN45" s="567"/>
      <c r="GO45" s="567"/>
      <c r="GP45" s="567"/>
      <c r="GQ45" s="567"/>
    </row>
    <row r="46" spans="1:199" s="568" customFormat="1" ht="22.5" customHeight="1">
      <c r="A46" s="93">
        <v>610001</v>
      </c>
      <c r="B46" s="15" t="s">
        <v>1330</v>
      </c>
      <c r="C46" s="597">
        <v>300</v>
      </c>
      <c r="D46" s="597">
        <v>71</v>
      </c>
      <c r="E46" s="599">
        <f aca="true" t="shared" si="55" ref="E46:E52">ROUND(C46*D46/10000,2)</f>
        <v>2.13</v>
      </c>
      <c r="F46" s="599">
        <v>10</v>
      </c>
      <c r="G46" s="599">
        <f aca="true" t="shared" si="56" ref="G46:G52">ROUND(C46*5/10000,2)</f>
        <v>0.15</v>
      </c>
      <c r="H46" s="597">
        <v>500</v>
      </c>
      <c r="I46" s="597">
        <v>344</v>
      </c>
      <c r="J46" s="598">
        <f aca="true" t="shared" si="57" ref="J46:J52">ROUND(H46*I46*85%/10000,2)</f>
        <v>14.62</v>
      </c>
      <c r="K46" s="599"/>
      <c r="L46" s="599">
        <f aca="true" t="shared" si="58" ref="L46:L52">E46+F46+G46+J46+K46</f>
        <v>26.9</v>
      </c>
      <c r="M46" s="603">
        <f aca="true" t="shared" si="59" ref="M46:M52">N46+O46</f>
        <v>226.1</v>
      </c>
      <c r="N46" s="603">
        <v>11.1</v>
      </c>
      <c r="O46" s="603">
        <v>215</v>
      </c>
      <c r="P46" s="603">
        <f aca="true" t="shared" si="60" ref="P46:P52">L46-M46</f>
        <v>-199.2</v>
      </c>
      <c r="Q46" s="603">
        <v>-199.2</v>
      </c>
      <c r="R46" s="603">
        <f aca="true" t="shared" si="61" ref="R46:R52">P46-Q46</f>
        <v>0</v>
      </c>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c r="DJ46" s="567"/>
      <c r="DK46" s="567"/>
      <c r="DL46" s="567"/>
      <c r="DM46" s="567"/>
      <c r="DN46" s="567"/>
      <c r="DO46" s="567"/>
      <c r="DP46" s="567"/>
      <c r="DQ46" s="567"/>
      <c r="DR46" s="567"/>
      <c r="DS46" s="567"/>
      <c r="DT46" s="567"/>
      <c r="DU46" s="567"/>
      <c r="DV46" s="567"/>
      <c r="DW46" s="567"/>
      <c r="DX46" s="567"/>
      <c r="DY46" s="567"/>
      <c r="DZ46" s="567"/>
      <c r="EA46" s="567"/>
      <c r="EB46" s="567"/>
      <c r="EC46" s="567"/>
      <c r="ED46" s="567"/>
      <c r="EE46" s="567"/>
      <c r="EF46" s="567"/>
      <c r="EG46" s="567"/>
      <c r="EH46" s="567"/>
      <c r="EI46" s="567"/>
      <c r="EJ46" s="567"/>
      <c r="EK46" s="567"/>
      <c r="EL46" s="567"/>
      <c r="EM46" s="567"/>
      <c r="EN46" s="567"/>
      <c r="EO46" s="567"/>
      <c r="EP46" s="567"/>
      <c r="EQ46" s="567"/>
      <c r="ER46" s="567"/>
      <c r="ES46" s="567"/>
      <c r="ET46" s="567"/>
      <c r="EU46" s="567"/>
      <c r="EV46" s="567"/>
      <c r="EW46" s="567"/>
      <c r="EX46" s="567"/>
      <c r="EY46" s="567"/>
      <c r="EZ46" s="567"/>
      <c r="FA46" s="567"/>
      <c r="FB46" s="567"/>
      <c r="FC46" s="567"/>
      <c r="FD46" s="567"/>
      <c r="FE46" s="567"/>
      <c r="FF46" s="567"/>
      <c r="FG46" s="567"/>
      <c r="FH46" s="567"/>
      <c r="FI46" s="567"/>
      <c r="FJ46" s="567"/>
      <c r="FK46" s="567"/>
      <c r="FL46" s="567"/>
      <c r="FM46" s="567"/>
      <c r="FN46" s="567"/>
      <c r="FO46" s="567"/>
      <c r="FP46" s="567"/>
      <c r="FQ46" s="567"/>
      <c r="FR46" s="567"/>
      <c r="FS46" s="567"/>
      <c r="FT46" s="567"/>
      <c r="FU46" s="567"/>
      <c r="FV46" s="567"/>
      <c r="FW46" s="567"/>
      <c r="FX46" s="567"/>
      <c r="FY46" s="567"/>
      <c r="FZ46" s="567"/>
      <c r="GA46" s="567"/>
      <c r="GB46" s="567"/>
      <c r="GC46" s="567"/>
      <c r="GD46" s="567"/>
      <c r="GE46" s="567"/>
      <c r="GF46" s="567"/>
      <c r="GG46" s="567"/>
      <c r="GH46" s="567"/>
      <c r="GI46" s="567"/>
      <c r="GJ46" s="567"/>
      <c r="GK46" s="567"/>
      <c r="GL46" s="567"/>
      <c r="GM46" s="567"/>
      <c r="GN46" s="567"/>
      <c r="GO46" s="567"/>
      <c r="GP46" s="567"/>
      <c r="GQ46" s="567"/>
    </row>
    <row r="47" spans="1:217" s="567" customFormat="1" ht="22.5" customHeight="1">
      <c r="A47" s="72">
        <v>610002</v>
      </c>
      <c r="B47" s="600" t="s">
        <v>1104</v>
      </c>
      <c r="C47" s="601">
        <v>2000</v>
      </c>
      <c r="D47" s="601">
        <v>71</v>
      </c>
      <c r="E47" s="598">
        <f t="shared" si="55"/>
        <v>14.2</v>
      </c>
      <c r="F47" s="598">
        <v>5.5</v>
      </c>
      <c r="G47" s="598">
        <f t="shared" si="56"/>
        <v>1</v>
      </c>
      <c r="H47" s="601">
        <v>2700</v>
      </c>
      <c r="I47" s="601">
        <v>344</v>
      </c>
      <c r="J47" s="598">
        <f t="shared" si="57"/>
        <v>78.95</v>
      </c>
      <c r="K47" s="598"/>
      <c r="L47" s="598">
        <f t="shared" si="58"/>
        <v>99.65</v>
      </c>
      <c r="M47" s="603">
        <f t="shared" si="59"/>
        <v>261.94</v>
      </c>
      <c r="N47" s="603">
        <v>22.18</v>
      </c>
      <c r="O47" s="603">
        <v>239.76</v>
      </c>
      <c r="P47" s="603">
        <f t="shared" si="60"/>
        <v>-162.29</v>
      </c>
      <c r="Q47" s="603">
        <v>-162.29</v>
      </c>
      <c r="R47" s="603">
        <f t="shared" si="61"/>
        <v>0</v>
      </c>
      <c r="GR47" s="568"/>
      <c r="GS47" s="568"/>
      <c r="GT47" s="568"/>
      <c r="GU47" s="568"/>
      <c r="GV47" s="568"/>
      <c r="GW47" s="568"/>
      <c r="GX47" s="568"/>
      <c r="GY47" s="568"/>
      <c r="GZ47" s="568"/>
      <c r="HA47" s="568"/>
      <c r="HB47" s="568"/>
      <c r="HC47" s="568"/>
      <c r="HD47" s="568"/>
      <c r="HE47" s="568"/>
      <c r="HF47" s="568"/>
      <c r="HG47" s="568"/>
      <c r="HH47" s="568"/>
      <c r="HI47" s="568"/>
    </row>
    <row r="48" spans="1:199" s="568" customFormat="1" ht="22.5" customHeight="1">
      <c r="A48" s="93">
        <v>613</v>
      </c>
      <c r="B48" s="594" t="s">
        <v>610</v>
      </c>
      <c r="C48" s="595">
        <f aca="true" t="shared" si="62" ref="C48:H48">SUM(C49:C52)</f>
        <v>9100</v>
      </c>
      <c r="D48" s="595"/>
      <c r="E48" s="596">
        <f t="shared" si="62"/>
        <v>64.61</v>
      </c>
      <c r="F48" s="596">
        <f t="shared" si="62"/>
        <v>26.5</v>
      </c>
      <c r="G48" s="596">
        <f t="shared" si="62"/>
        <v>4.55</v>
      </c>
      <c r="H48" s="595">
        <f t="shared" si="62"/>
        <v>19300</v>
      </c>
      <c r="I48" s="595"/>
      <c r="J48" s="596">
        <f aca="true" t="shared" si="63" ref="J48:R48">SUM(J49:J52)</f>
        <v>564.33</v>
      </c>
      <c r="K48" s="596">
        <f t="shared" si="63"/>
        <v>0</v>
      </c>
      <c r="L48" s="596">
        <f t="shared" si="63"/>
        <v>659.99</v>
      </c>
      <c r="M48" s="596">
        <f t="shared" si="63"/>
        <v>-449.95</v>
      </c>
      <c r="N48" s="596">
        <f t="shared" si="63"/>
        <v>-24.61</v>
      </c>
      <c r="O48" s="596">
        <f t="shared" si="63"/>
        <v>-425.34</v>
      </c>
      <c r="P48" s="596">
        <f t="shared" si="63"/>
        <v>1109.94</v>
      </c>
      <c r="Q48" s="596">
        <f t="shared" si="63"/>
        <v>-33.1</v>
      </c>
      <c r="R48" s="596">
        <f t="shared" si="63"/>
        <v>1143.04</v>
      </c>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c r="DJ48" s="567"/>
      <c r="DK48" s="567"/>
      <c r="DL48" s="567"/>
      <c r="DM48" s="567"/>
      <c r="DN48" s="567"/>
      <c r="DO48" s="567"/>
      <c r="DP48" s="567"/>
      <c r="DQ48" s="567"/>
      <c r="DR48" s="567"/>
      <c r="DS48" s="567"/>
      <c r="DT48" s="567"/>
      <c r="DU48" s="567"/>
      <c r="DV48" s="567"/>
      <c r="DW48" s="567"/>
      <c r="DX48" s="567"/>
      <c r="DY48" s="567"/>
      <c r="DZ48" s="567"/>
      <c r="EA48" s="567"/>
      <c r="EB48" s="567"/>
      <c r="EC48" s="567"/>
      <c r="ED48" s="567"/>
      <c r="EE48" s="567"/>
      <c r="EF48" s="567"/>
      <c r="EG48" s="567"/>
      <c r="EH48" s="567"/>
      <c r="EI48" s="567"/>
      <c r="EJ48" s="567"/>
      <c r="EK48" s="567"/>
      <c r="EL48" s="567"/>
      <c r="EM48" s="567"/>
      <c r="EN48" s="567"/>
      <c r="EO48" s="567"/>
      <c r="EP48" s="567"/>
      <c r="EQ48" s="567"/>
      <c r="ER48" s="567"/>
      <c r="ES48" s="567"/>
      <c r="ET48" s="567"/>
      <c r="EU48" s="567"/>
      <c r="EV48" s="567"/>
      <c r="EW48" s="567"/>
      <c r="EX48" s="567"/>
      <c r="EY48" s="567"/>
      <c r="EZ48" s="567"/>
      <c r="FA48" s="567"/>
      <c r="FB48" s="567"/>
      <c r="FC48" s="567"/>
      <c r="FD48" s="567"/>
      <c r="FE48" s="567"/>
      <c r="FF48" s="567"/>
      <c r="FG48" s="567"/>
      <c r="FH48" s="567"/>
      <c r="FI48" s="567"/>
      <c r="FJ48" s="567"/>
      <c r="FK48" s="567"/>
      <c r="FL48" s="567"/>
      <c r="FM48" s="567"/>
      <c r="FN48" s="567"/>
      <c r="FO48" s="567"/>
      <c r="FP48" s="567"/>
      <c r="FQ48" s="567"/>
      <c r="FR48" s="567"/>
      <c r="FS48" s="567"/>
      <c r="FT48" s="567"/>
      <c r="FU48" s="567"/>
      <c r="FV48" s="567"/>
      <c r="FW48" s="567"/>
      <c r="FX48" s="567"/>
      <c r="FY48" s="567"/>
      <c r="FZ48" s="567"/>
      <c r="GA48" s="567"/>
      <c r="GB48" s="567"/>
      <c r="GC48" s="567"/>
      <c r="GD48" s="567"/>
      <c r="GE48" s="567"/>
      <c r="GF48" s="567"/>
      <c r="GG48" s="567"/>
      <c r="GH48" s="567"/>
      <c r="GI48" s="567"/>
      <c r="GJ48" s="567"/>
      <c r="GK48" s="567"/>
      <c r="GL48" s="567"/>
      <c r="GM48" s="567"/>
      <c r="GN48" s="567"/>
      <c r="GO48" s="567"/>
      <c r="GP48" s="567"/>
      <c r="GQ48" s="567"/>
    </row>
    <row r="49" spans="1:199" s="568" customFormat="1" ht="22.5" customHeight="1">
      <c r="A49" s="93">
        <v>613001</v>
      </c>
      <c r="B49" s="15" t="s">
        <v>1331</v>
      </c>
      <c r="C49" s="597">
        <v>0</v>
      </c>
      <c r="D49" s="597">
        <v>71</v>
      </c>
      <c r="E49" s="599">
        <v>0</v>
      </c>
      <c r="F49" s="599">
        <v>10</v>
      </c>
      <c r="G49" s="599">
        <v>0</v>
      </c>
      <c r="H49" s="597">
        <v>0</v>
      </c>
      <c r="I49" s="597">
        <v>344</v>
      </c>
      <c r="J49" s="598">
        <f t="shared" si="57"/>
        <v>0</v>
      </c>
      <c r="K49" s="599"/>
      <c r="L49" s="599">
        <f t="shared" si="58"/>
        <v>10</v>
      </c>
      <c r="M49" s="603">
        <f t="shared" si="59"/>
        <v>43.1</v>
      </c>
      <c r="N49" s="603">
        <v>10</v>
      </c>
      <c r="O49" s="603">
        <v>33.1</v>
      </c>
      <c r="P49" s="603">
        <f t="shared" si="60"/>
        <v>-33.1</v>
      </c>
      <c r="Q49" s="603">
        <v>-33.1</v>
      </c>
      <c r="R49" s="603">
        <f t="shared" si="61"/>
        <v>0</v>
      </c>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c r="DJ49" s="567"/>
      <c r="DK49" s="567"/>
      <c r="DL49" s="567"/>
      <c r="DM49" s="567"/>
      <c r="DN49" s="567"/>
      <c r="DO49" s="567"/>
      <c r="DP49" s="567"/>
      <c r="DQ49" s="567"/>
      <c r="DR49" s="567"/>
      <c r="DS49" s="567"/>
      <c r="DT49" s="567"/>
      <c r="DU49" s="567"/>
      <c r="DV49" s="567"/>
      <c r="DW49" s="567"/>
      <c r="DX49" s="567"/>
      <c r="DY49" s="567"/>
      <c r="DZ49" s="567"/>
      <c r="EA49" s="567"/>
      <c r="EB49" s="567"/>
      <c r="EC49" s="567"/>
      <c r="ED49" s="567"/>
      <c r="EE49" s="567"/>
      <c r="EF49" s="567"/>
      <c r="EG49" s="567"/>
      <c r="EH49" s="567"/>
      <c r="EI49" s="567"/>
      <c r="EJ49" s="567"/>
      <c r="EK49" s="567"/>
      <c r="EL49" s="567"/>
      <c r="EM49" s="567"/>
      <c r="EN49" s="567"/>
      <c r="EO49" s="567"/>
      <c r="EP49" s="567"/>
      <c r="EQ49" s="567"/>
      <c r="ER49" s="567"/>
      <c r="ES49" s="567"/>
      <c r="ET49" s="567"/>
      <c r="EU49" s="567"/>
      <c r="EV49" s="567"/>
      <c r="EW49" s="567"/>
      <c r="EX49" s="567"/>
      <c r="EY49" s="567"/>
      <c r="EZ49" s="567"/>
      <c r="FA49" s="567"/>
      <c r="FB49" s="567"/>
      <c r="FC49" s="567"/>
      <c r="FD49" s="567"/>
      <c r="FE49" s="567"/>
      <c r="FF49" s="567"/>
      <c r="FG49" s="567"/>
      <c r="FH49" s="567"/>
      <c r="FI49" s="567"/>
      <c r="FJ49" s="567"/>
      <c r="FK49" s="567"/>
      <c r="FL49" s="567"/>
      <c r="FM49" s="567"/>
      <c r="FN49" s="567"/>
      <c r="FO49" s="567"/>
      <c r="FP49" s="567"/>
      <c r="FQ49" s="567"/>
      <c r="FR49" s="567"/>
      <c r="FS49" s="567"/>
      <c r="FT49" s="567"/>
      <c r="FU49" s="567"/>
      <c r="FV49" s="567"/>
      <c r="FW49" s="567"/>
      <c r="FX49" s="567"/>
      <c r="FY49" s="567"/>
      <c r="FZ49" s="567"/>
      <c r="GA49" s="567"/>
      <c r="GB49" s="567"/>
      <c r="GC49" s="567"/>
      <c r="GD49" s="567"/>
      <c r="GE49" s="567"/>
      <c r="GF49" s="567"/>
      <c r="GG49" s="567"/>
      <c r="GH49" s="567"/>
      <c r="GI49" s="567"/>
      <c r="GJ49" s="567"/>
      <c r="GK49" s="567"/>
      <c r="GL49" s="567"/>
      <c r="GM49" s="567"/>
      <c r="GN49" s="567"/>
      <c r="GO49" s="567"/>
      <c r="GP49" s="567"/>
      <c r="GQ49" s="567"/>
    </row>
    <row r="50" spans="1:217" s="567" customFormat="1" ht="22.5" customHeight="1">
      <c r="A50" s="72">
        <v>613005</v>
      </c>
      <c r="B50" s="600" t="s">
        <v>611</v>
      </c>
      <c r="C50" s="601">
        <v>3400</v>
      </c>
      <c r="D50" s="601">
        <v>71</v>
      </c>
      <c r="E50" s="598">
        <f t="shared" si="55"/>
        <v>24.14</v>
      </c>
      <c r="F50" s="598">
        <v>5.5</v>
      </c>
      <c r="G50" s="598">
        <f t="shared" si="56"/>
        <v>1.7</v>
      </c>
      <c r="H50" s="601">
        <v>8000</v>
      </c>
      <c r="I50" s="601">
        <v>344</v>
      </c>
      <c r="J50" s="598">
        <f t="shared" si="57"/>
        <v>233.92</v>
      </c>
      <c r="K50" s="598"/>
      <c r="L50" s="598">
        <f t="shared" si="58"/>
        <v>265.26</v>
      </c>
      <c r="M50" s="603">
        <f t="shared" si="59"/>
        <v>-6.11</v>
      </c>
      <c r="N50" s="603">
        <v>-4.2</v>
      </c>
      <c r="O50" s="603">
        <v>-1.91</v>
      </c>
      <c r="P50" s="603">
        <f t="shared" si="60"/>
        <v>271.37</v>
      </c>
      <c r="Q50" s="603">
        <v>0</v>
      </c>
      <c r="R50" s="603">
        <f t="shared" si="61"/>
        <v>271.37</v>
      </c>
      <c r="GR50" s="568"/>
      <c r="GS50" s="568"/>
      <c r="GT50" s="568"/>
      <c r="GU50" s="568"/>
      <c r="GV50" s="568"/>
      <c r="GW50" s="568"/>
      <c r="GX50" s="568"/>
      <c r="GY50" s="568"/>
      <c r="GZ50" s="568"/>
      <c r="HA50" s="568"/>
      <c r="HB50" s="568"/>
      <c r="HC50" s="568"/>
      <c r="HD50" s="568"/>
      <c r="HE50" s="568"/>
      <c r="HF50" s="568"/>
      <c r="HG50" s="568"/>
      <c r="HH50" s="568"/>
      <c r="HI50" s="568"/>
    </row>
    <row r="51" spans="1:217" s="567" customFormat="1" ht="22.5" customHeight="1">
      <c r="A51" s="72">
        <v>613006</v>
      </c>
      <c r="B51" s="600" t="s">
        <v>613</v>
      </c>
      <c r="C51" s="601">
        <v>2100</v>
      </c>
      <c r="D51" s="601">
        <v>71</v>
      </c>
      <c r="E51" s="598">
        <f t="shared" si="55"/>
        <v>14.91</v>
      </c>
      <c r="F51" s="598">
        <v>5.5</v>
      </c>
      <c r="G51" s="598">
        <f t="shared" si="56"/>
        <v>1.05</v>
      </c>
      <c r="H51" s="601">
        <v>6500</v>
      </c>
      <c r="I51" s="601">
        <v>344</v>
      </c>
      <c r="J51" s="598">
        <f t="shared" si="57"/>
        <v>190.06</v>
      </c>
      <c r="K51" s="598"/>
      <c r="L51" s="598">
        <f t="shared" si="58"/>
        <v>211.52</v>
      </c>
      <c r="M51" s="603">
        <f t="shared" si="59"/>
        <v>-427.02</v>
      </c>
      <c r="N51" s="603">
        <v>-0.94</v>
      </c>
      <c r="O51" s="603">
        <v>-426.08</v>
      </c>
      <c r="P51" s="603">
        <f t="shared" si="60"/>
        <v>638.54</v>
      </c>
      <c r="Q51" s="603">
        <v>0</v>
      </c>
      <c r="R51" s="603">
        <f t="shared" si="61"/>
        <v>638.54</v>
      </c>
      <c r="GR51" s="568"/>
      <c r="GS51" s="568"/>
      <c r="GT51" s="568"/>
      <c r="GU51" s="568"/>
      <c r="GV51" s="568"/>
      <c r="GW51" s="568"/>
      <c r="GX51" s="568"/>
      <c r="GY51" s="568"/>
      <c r="GZ51" s="568"/>
      <c r="HA51" s="568"/>
      <c r="HB51" s="568"/>
      <c r="HC51" s="568"/>
      <c r="HD51" s="568"/>
      <c r="HE51" s="568"/>
      <c r="HF51" s="568"/>
      <c r="HG51" s="568"/>
      <c r="HH51" s="568"/>
      <c r="HI51" s="568"/>
    </row>
    <row r="52" spans="1:217" s="567" customFormat="1" ht="22.5" customHeight="1">
      <c r="A52" s="72">
        <v>613008</v>
      </c>
      <c r="B52" s="600" t="s">
        <v>615</v>
      </c>
      <c r="C52" s="601">
        <v>3600</v>
      </c>
      <c r="D52" s="601">
        <v>71</v>
      </c>
      <c r="E52" s="598">
        <f t="shared" si="55"/>
        <v>25.56</v>
      </c>
      <c r="F52" s="598">
        <v>5.5</v>
      </c>
      <c r="G52" s="598">
        <f t="shared" si="56"/>
        <v>1.8</v>
      </c>
      <c r="H52" s="601">
        <v>4800</v>
      </c>
      <c r="I52" s="601">
        <v>344</v>
      </c>
      <c r="J52" s="598">
        <f t="shared" si="57"/>
        <v>140.35</v>
      </c>
      <c r="K52" s="598"/>
      <c r="L52" s="598">
        <f t="shared" si="58"/>
        <v>173.20999999999998</v>
      </c>
      <c r="M52" s="603">
        <f t="shared" si="59"/>
        <v>-59.92</v>
      </c>
      <c r="N52" s="603">
        <v>-29.47</v>
      </c>
      <c r="O52" s="603">
        <v>-30.45</v>
      </c>
      <c r="P52" s="603">
        <f t="shared" si="60"/>
        <v>233.13</v>
      </c>
      <c r="Q52" s="603">
        <v>0</v>
      </c>
      <c r="R52" s="603">
        <f t="shared" si="61"/>
        <v>233.13</v>
      </c>
      <c r="GR52" s="568"/>
      <c r="GS52" s="568"/>
      <c r="GT52" s="568"/>
      <c r="GU52" s="568"/>
      <c r="GV52" s="568"/>
      <c r="GW52" s="568"/>
      <c r="GX52" s="568"/>
      <c r="GY52" s="568"/>
      <c r="GZ52" s="568"/>
      <c r="HA52" s="568"/>
      <c r="HB52" s="568"/>
      <c r="HC52" s="568"/>
      <c r="HD52" s="568"/>
      <c r="HE52" s="568"/>
      <c r="HF52" s="568"/>
      <c r="HG52" s="568"/>
      <c r="HH52" s="568"/>
      <c r="HI52" s="568"/>
    </row>
    <row r="53" spans="1:199" s="568" customFormat="1" ht="22.5" customHeight="1">
      <c r="A53" s="93">
        <v>614</v>
      </c>
      <c r="B53" s="594" t="s">
        <v>617</v>
      </c>
      <c r="C53" s="595">
        <f aca="true" t="shared" si="64" ref="C53:H53">SUM(C54:C57)</f>
        <v>22800</v>
      </c>
      <c r="D53" s="595"/>
      <c r="E53" s="596">
        <f t="shared" si="64"/>
        <v>161.88</v>
      </c>
      <c r="F53" s="596">
        <f t="shared" si="64"/>
        <v>21</v>
      </c>
      <c r="G53" s="596">
        <f t="shared" si="64"/>
        <v>11.399999999999999</v>
      </c>
      <c r="H53" s="595">
        <f t="shared" si="64"/>
        <v>14800</v>
      </c>
      <c r="I53" s="595"/>
      <c r="J53" s="596">
        <f aca="true" t="shared" si="65" ref="J53:R53">SUM(J54:J57)</f>
        <v>432.75</v>
      </c>
      <c r="K53" s="596">
        <f t="shared" si="65"/>
        <v>0</v>
      </c>
      <c r="L53" s="596">
        <f t="shared" si="65"/>
        <v>627.03</v>
      </c>
      <c r="M53" s="596">
        <f t="shared" si="65"/>
        <v>411.28999999999996</v>
      </c>
      <c r="N53" s="596">
        <f t="shared" si="65"/>
        <v>-76.03000000000002</v>
      </c>
      <c r="O53" s="596">
        <f t="shared" si="65"/>
        <v>487.32</v>
      </c>
      <c r="P53" s="596">
        <f t="shared" si="65"/>
        <v>215.73999999999992</v>
      </c>
      <c r="Q53" s="596">
        <f t="shared" si="65"/>
        <v>-198.82999999999998</v>
      </c>
      <c r="R53" s="596">
        <f t="shared" si="65"/>
        <v>414.56999999999994</v>
      </c>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c r="BW53" s="567"/>
      <c r="BX53" s="567"/>
      <c r="BY53" s="567"/>
      <c r="BZ53" s="567"/>
      <c r="CA53" s="567"/>
      <c r="CB53" s="567"/>
      <c r="CC53" s="567"/>
      <c r="CD53" s="567"/>
      <c r="CE53" s="567"/>
      <c r="CF53" s="567"/>
      <c r="CG53" s="567"/>
      <c r="CH53" s="567"/>
      <c r="CI53" s="567"/>
      <c r="CJ53" s="567"/>
      <c r="CK53" s="567"/>
      <c r="CL53" s="567"/>
      <c r="CM53" s="567"/>
      <c r="CN53" s="567"/>
      <c r="CO53" s="567"/>
      <c r="CP53" s="567"/>
      <c r="CQ53" s="567"/>
      <c r="CR53" s="567"/>
      <c r="CS53" s="567"/>
      <c r="CT53" s="567"/>
      <c r="CU53" s="567"/>
      <c r="CV53" s="567"/>
      <c r="CW53" s="567"/>
      <c r="CX53" s="567"/>
      <c r="CY53" s="567"/>
      <c r="CZ53" s="567"/>
      <c r="DA53" s="567"/>
      <c r="DB53" s="567"/>
      <c r="DC53" s="567"/>
      <c r="DD53" s="567"/>
      <c r="DE53" s="567"/>
      <c r="DF53" s="567"/>
      <c r="DG53" s="567"/>
      <c r="DH53" s="567"/>
      <c r="DI53" s="567"/>
      <c r="DJ53" s="567"/>
      <c r="DK53" s="567"/>
      <c r="DL53" s="567"/>
      <c r="DM53" s="567"/>
      <c r="DN53" s="567"/>
      <c r="DO53" s="567"/>
      <c r="DP53" s="567"/>
      <c r="DQ53" s="567"/>
      <c r="DR53" s="567"/>
      <c r="DS53" s="567"/>
      <c r="DT53" s="567"/>
      <c r="DU53" s="567"/>
      <c r="DV53" s="567"/>
      <c r="DW53" s="567"/>
      <c r="DX53" s="567"/>
      <c r="DY53" s="567"/>
      <c r="DZ53" s="567"/>
      <c r="EA53" s="567"/>
      <c r="EB53" s="567"/>
      <c r="EC53" s="567"/>
      <c r="ED53" s="567"/>
      <c r="EE53" s="567"/>
      <c r="EF53" s="567"/>
      <c r="EG53" s="567"/>
      <c r="EH53" s="567"/>
      <c r="EI53" s="567"/>
      <c r="EJ53" s="567"/>
      <c r="EK53" s="567"/>
      <c r="EL53" s="567"/>
      <c r="EM53" s="567"/>
      <c r="EN53" s="567"/>
      <c r="EO53" s="567"/>
      <c r="EP53" s="567"/>
      <c r="EQ53" s="567"/>
      <c r="ER53" s="567"/>
      <c r="ES53" s="567"/>
      <c r="ET53" s="567"/>
      <c r="EU53" s="567"/>
      <c r="EV53" s="567"/>
      <c r="EW53" s="567"/>
      <c r="EX53" s="567"/>
      <c r="EY53" s="567"/>
      <c r="EZ53" s="567"/>
      <c r="FA53" s="567"/>
      <c r="FB53" s="567"/>
      <c r="FC53" s="567"/>
      <c r="FD53" s="567"/>
      <c r="FE53" s="567"/>
      <c r="FF53" s="567"/>
      <c r="FG53" s="567"/>
      <c r="FH53" s="567"/>
      <c r="FI53" s="567"/>
      <c r="FJ53" s="567"/>
      <c r="FK53" s="567"/>
      <c r="FL53" s="567"/>
      <c r="FM53" s="567"/>
      <c r="FN53" s="567"/>
      <c r="FO53" s="567"/>
      <c r="FP53" s="567"/>
      <c r="FQ53" s="567"/>
      <c r="FR53" s="567"/>
      <c r="FS53" s="567"/>
      <c r="FT53" s="567"/>
      <c r="FU53" s="567"/>
      <c r="FV53" s="567"/>
      <c r="FW53" s="567"/>
      <c r="FX53" s="567"/>
      <c r="FY53" s="567"/>
      <c r="FZ53" s="567"/>
      <c r="GA53" s="567"/>
      <c r="GB53" s="567"/>
      <c r="GC53" s="567"/>
      <c r="GD53" s="567"/>
      <c r="GE53" s="567"/>
      <c r="GF53" s="567"/>
      <c r="GG53" s="567"/>
      <c r="GH53" s="567"/>
      <c r="GI53" s="567"/>
      <c r="GJ53" s="567"/>
      <c r="GK53" s="567"/>
      <c r="GL53" s="567"/>
      <c r="GM53" s="567"/>
      <c r="GN53" s="567"/>
      <c r="GO53" s="567"/>
      <c r="GP53" s="567"/>
      <c r="GQ53" s="567"/>
    </row>
    <row r="54" spans="1:199" s="568" customFormat="1" ht="22.5" customHeight="1">
      <c r="A54" s="93">
        <v>614001</v>
      </c>
      <c r="B54" s="15" t="s">
        <v>1332</v>
      </c>
      <c r="C54" s="597">
        <v>400</v>
      </c>
      <c r="D54" s="597">
        <v>71</v>
      </c>
      <c r="E54" s="599">
        <f aca="true" t="shared" si="66" ref="E54:E57">ROUND(C54*D54/10000,2)</f>
        <v>2.84</v>
      </c>
      <c r="F54" s="599">
        <v>10</v>
      </c>
      <c r="G54" s="599">
        <f aca="true" t="shared" si="67" ref="G54:G57">ROUND(C54*5/10000,2)</f>
        <v>0.2</v>
      </c>
      <c r="H54" s="597">
        <v>700</v>
      </c>
      <c r="I54" s="597">
        <v>344</v>
      </c>
      <c r="J54" s="598">
        <f aca="true" t="shared" si="68" ref="J54:J57">ROUND(H54*I54*85%/10000,2)</f>
        <v>20.47</v>
      </c>
      <c r="K54" s="599"/>
      <c r="L54" s="599">
        <f aca="true" t="shared" si="69" ref="L54:L57">E54+F54+G54+J54+K54</f>
        <v>33.51</v>
      </c>
      <c r="M54" s="603">
        <f aca="true" t="shared" si="70" ref="M54:M57">N54+O54</f>
        <v>134</v>
      </c>
      <c r="N54" s="603">
        <v>-31.53</v>
      </c>
      <c r="O54" s="603">
        <v>165.53</v>
      </c>
      <c r="P54" s="603">
        <f aca="true" t="shared" si="71" ref="P54:P57">L54-M54</f>
        <v>-100.49000000000001</v>
      </c>
      <c r="Q54" s="603">
        <v>-100.49</v>
      </c>
      <c r="R54" s="603">
        <f aca="true" t="shared" si="72" ref="R54:R57">P54-Q54</f>
        <v>0</v>
      </c>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c r="BW54" s="567"/>
      <c r="BX54" s="567"/>
      <c r="BY54" s="567"/>
      <c r="BZ54" s="567"/>
      <c r="CA54" s="567"/>
      <c r="CB54" s="567"/>
      <c r="CC54" s="567"/>
      <c r="CD54" s="567"/>
      <c r="CE54" s="567"/>
      <c r="CF54" s="567"/>
      <c r="CG54" s="567"/>
      <c r="CH54" s="567"/>
      <c r="CI54" s="567"/>
      <c r="CJ54" s="567"/>
      <c r="CK54" s="567"/>
      <c r="CL54" s="567"/>
      <c r="CM54" s="567"/>
      <c r="CN54" s="567"/>
      <c r="CO54" s="567"/>
      <c r="CP54" s="567"/>
      <c r="CQ54" s="567"/>
      <c r="CR54" s="567"/>
      <c r="CS54" s="567"/>
      <c r="CT54" s="567"/>
      <c r="CU54" s="567"/>
      <c r="CV54" s="567"/>
      <c r="CW54" s="567"/>
      <c r="CX54" s="567"/>
      <c r="CY54" s="567"/>
      <c r="CZ54" s="567"/>
      <c r="DA54" s="567"/>
      <c r="DB54" s="567"/>
      <c r="DC54" s="567"/>
      <c r="DD54" s="567"/>
      <c r="DE54" s="567"/>
      <c r="DF54" s="567"/>
      <c r="DG54" s="567"/>
      <c r="DH54" s="567"/>
      <c r="DI54" s="567"/>
      <c r="DJ54" s="567"/>
      <c r="DK54" s="567"/>
      <c r="DL54" s="567"/>
      <c r="DM54" s="567"/>
      <c r="DN54" s="567"/>
      <c r="DO54" s="567"/>
      <c r="DP54" s="567"/>
      <c r="DQ54" s="567"/>
      <c r="DR54" s="567"/>
      <c r="DS54" s="567"/>
      <c r="DT54" s="567"/>
      <c r="DU54" s="567"/>
      <c r="DV54" s="567"/>
      <c r="DW54" s="567"/>
      <c r="DX54" s="567"/>
      <c r="DY54" s="567"/>
      <c r="DZ54" s="567"/>
      <c r="EA54" s="567"/>
      <c r="EB54" s="567"/>
      <c r="EC54" s="567"/>
      <c r="ED54" s="567"/>
      <c r="EE54" s="567"/>
      <c r="EF54" s="567"/>
      <c r="EG54" s="567"/>
      <c r="EH54" s="567"/>
      <c r="EI54" s="567"/>
      <c r="EJ54" s="567"/>
      <c r="EK54" s="567"/>
      <c r="EL54" s="567"/>
      <c r="EM54" s="567"/>
      <c r="EN54" s="567"/>
      <c r="EO54" s="567"/>
      <c r="EP54" s="567"/>
      <c r="EQ54" s="567"/>
      <c r="ER54" s="567"/>
      <c r="ES54" s="567"/>
      <c r="ET54" s="567"/>
      <c r="EU54" s="567"/>
      <c r="EV54" s="567"/>
      <c r="EW54" s="567"/>
      <c r="EX54" s="567"/>
      <c r="EY54" s="567"/>
      <c r="EZ54" s="567"/>
      <c r="FA54" s="567"/>
      <c r="FB54" s="567"/>
      <c r="FC54" s="567"/>
      <c r="FD54" s="567"/>
      <c r="FE54" s="567"/>
      <c r="FF54" s="567"/>
      <c r="FG54" s="567"/>
      <c r="FH54" s="567"/>
      <c r="FI54" s="567"/>
      <c r="FJ54" s="567"/>
      <c r="FK54" s="567"/>
      <c r="FL54" s="567"/>
      <c r="FM54" s="567"/>
      <c r="FN54" s="567"/>
      <c r="FO54" s="567"/>
      <c r="FP54" s="567"/>
      <c r="FQ54" s="567"/>
      <c r="FR54" s="567"/>
      <c r="FS54" s="567"/>
      <c r="FT54" s="567"/>
      <c r="FU54" s="567"/>
      <c r="FV54" s="567"/>
      <c r="FW54" s="567"/>
      <c r="FX54" s="567"/>
      <c r="FY54" s="567"/>
      <c r="FZ54" s="567"/>
      <c r="GA54" s="567"/>
      <c r="GB54" s="567"/>
      <c r="GC54" s="567"/>
      <c r="GD54" s="567"/>
      <c r="GE54" s="567"/>
      <c r="GF54" s="567"/>
      <c r="GG54" s="567"/>
      <c r="GH54" s="567"/>
      <c r="GI54" s="567"/>
      <c r="GJ54" s="567"/>
      <c r="GK54" s="567"/>
      <c r="GL54" s="567"/>
      <c r="GM54" s="567"/>
      <c r="GN54" s="567"/>
      <c r="GO54" s="567"/>
      <c r="GP54" s="567"/>
      <c r="GQ54" s="567"/>
    </row>
    <row r="55" spans="1:217" s="567" customFormat="1" ht="22.5" customHeight="1">
      <c r="A55" s="72">
        <v>614002</v>
      </c>
      <c r="B55" s="600" t="s">
        <v>1105</v>
      </c>
      <c r="C55" s="601">
        <v>14200</v>
      </c>
      <c r="D55" s="601">
        <v>71</v>
      </c>
      <c r="E55" s="598">
        <f t="shared" si="66"/>
        <v>100.82</v>
      </c>
      <c r="F55" s="598"/>
      <c r="G55" s="598">
        <f t="shared" si="67"/>
        <v>7.1</v>
      </c>
      <c r="H55" s="601">
        <v>8100</v>
      </c>
      <c r="I55" s="601">
        <v>344</v>
      </c>
      <c r="J55" s="598">
        <f t="shared" si="68"/>
        <v>236.84</v>
      </c>
      <c r="K55" s="598"/>
      <c r="L55" s="598">
        <f t="shared" si="69"/>
        <v>344.76</v>
      </c>
      <c r="M55" s="603">
        <f t="shared" si="70"/>
        <v>-63.510000000000005</v>
      </c>
      <c r="N55" s="603">
        <v>-21.37</v>
      </c>
      <c r="O55" s="603">
        <v>-42.14</v>
      </c>
      <c r="P55" s="603">
        <f t="shared" si="71"/>
        <v>408.27</v>
      </c>
      <c r="Q55" s="603">
        <v>0</v>
      </c>
      <c r="R55" s="603">
        <f t="shared" si="72"/>
        <v>408.27</v>
      </c>
      <c r="GR55" s="568"/>
      <c r="GS55" s="568"/>
      <c r="GT55" s="568"/>
      <c r="GU55" s="568"/>
      <c r="GV55" s="568"/>
      <c r="GW55" s="568"/>
      <c r="GX55" s="568"/>
      <c r="GY55" s="568"/>
      <c r="GZ55" s="568"/>
      <c r="HA55" s="568"/>
      <c r="HB55" s="568"/>
      <c r="HC55" s="568"/>
      <c r="HD55" s="568"/>
      <c r="HE55" s="568"/>
      <c r="HF55" s="568"/>
      <c r="HG55" s="568"/>
      <c r="HH55" s="568"/>
      <c r="HI55" s="568"/>
    </row>
    <row r="56" spans="1:217" s="567" customFormat="1" ht="22.5" customHeight="1">
      <c r="A56" s="72">
        <v>614004</v>
      </c>
      <c r="B56" s="600" t="s">
        <v>746</v>
      </c>
      <c r="C56" s="601">
        <v>3300</v>
      </c>
      <c r="D56" s="601">
        <v>71</v>
      </c>
      <c r="E56" s="598">
        <f t="shared" si="66"/>
        <v>23.43</v>
      </c>
      <c r="F56" s="598">
        <v>5.5</v>
      </c>
      <c r="G56" s="598">
        <f t="shared" si="67"/>
        <v>1.65</v>
      </c>
      <c r="H56" s="601">
        <v>2900</v>
      </c>
      <c r="I56" s="601">
        <v>344</v>
      </c>
      <c r="J56" s="598">
        <f t="shared" si="68"/>
        <v>84.8</v>
      </c>
      <c r="K56" s="598"/>
      <c r="L56" s="598">
        <f t="shared" si="69"/>
        <v>115.38</v>
      </c>
      <c r="M56" s="603">
        <f t="shared" si="70"/>
        <v>109.08000000000001</v>
      </c>
      <c r="N56" s="603">
        <v>-16.15</v>
      </c>
      <c r="O56" s="603">
        <v>125.23</v>
      </c>
      <c r="P56" s="603">
        <f t="shared" si="71"/>
        <v>6.299999999999983</v>
      </c>
      <c r="Q56" s="603">
        <v>0</v>
      </c>
      <c r="R56" s="603">
        <f t="shared" si="72"/>
        <v>6.299999999999983</v>
      </c>
      <c r="GR56" s="568"/>
      <c r="GS56" s="568"/>
      <c r="GT56" s="568"/>
      <c r="GU56" s="568"/>
      <c r="GV56" s="568"/>
      <c r="GW56" s="568"/>
      <c r="GX56" s="568"/>
      <c r="GY56" s="568"/>
      <c r="GZ56" s="568"/>
      <c r="HA56" s="568"/>
      <c r="HB56" s="568"/>
      <c r="HC56" s="568"/>
      <c r="HD56" s="568"/>
      <c r="HE56" s="568"/>
      <c r="HF56" s="568"/>
      <c r="HG56" s="568"/>
      <c r="HH56" s="568"/>
      <c r="HI56" s="568"/>
    </row>
    <row r="57" spans="1:217" s="567" customFormat="1" ht="22.5" customHeight="1">
      <c r="A57" s="72">
        <v>614005</v>
      </c>
      <c r="B57" s="600" t="s">
        <v>618</v>
      </c>
      <c r="C57" s="601">
        <v>4900</v>
      </c>
      <c r="D57" s="601">
        <v>71</v>
      </c>
      <c r="E57" s="598">
        <f t="shared" si="66"/>
        <v>34.79</v>
      </c>
      <c r="F57" s="603">
        <v>5.5</v>
      </c>
      <c r="G57" s="603">
        <f t="shared" si="67"/>
        <v>2.45</v>
      </c>
      <c r="H57" s="601">
        <v>3100</v>
      </c>
      <c r="I57" s="601">
        <v>344</v>
      </c>
      <c r="J57" s="598">
        <f t="shared" si="68"/>
        <v>90.64</v>
      </c>
      <c r="K57" s="603"/>
      <c r="L57" s="603">
        <f t="shared" si="69"/>
        <v>133.38</v>
      </c>
      <c r="M57" s="603">
        <f t="shared" si="70"/>
        <v>231.72</v>
      </c>
      <c r="N57" s="603">
        <v>-6.98</v>
      </c>
      <c r="O57" s="603">
        <v>238.7</v>
      </c>
      <c r="P57" s="603">
        <f t="shared" si="71"/>
        <v>-98.34</v>
      </c>
      <c r="Q57" s="603">
        <v>-98.34</v>
      </c>
      <c r="R57" s="603">
        <f t="shared" si="72"/>
        <v>0</v>
      </c>
      <c r="GR57" s="568"/>
      <c r="GS57" s="568"/>
      <c r="GT57" s="568"/>
      <c r="GU57" s="568"/>
      <c r="GV57" s="568"/>
      <c r="GW57" s="568"/>
      <c r="GX57" s="568"/>
      <c r="GY57" s="568"/>
      <c r="GZ57" s="568"/>
      <c r="HA57" s="568"/>
      <c r="HB57" s="568"/>
      <c r="HC57" s="568"/>
      <c r="HD57" s="568"/>
      <c r="HE57" s="568"/>
      <c r="HF57" s="568"/>
      <c r="HG57" s="568"/>
      <c r="HH57" s="568"/>
      <c r="HI57" s="568"/>
    </row>
    <row r="58" spans="1:199" s="568" customFormat="1" ht="22.5" customHeight="1">
      <c r="A58" s="93">
        <v>615</v>
      </c>
      <c r="B58" s="594" t="s">
        <v>620</v>
      </c>
      <c r="C58" s="595">
        <f aca="true" t="shared" si="73" ref="C58:H58">SUM(C59:C65)</f>
        <v>40200</v>
      </c>
      <c r="D58" s="595"/>
      <c r="E58" s="596">
        <f t="shared" si="73"/>
        <v>285.41999999999996</v>
      </c>
      <c r="F58" s="596">
        <f t="shared" si="73"/>
        <v>43</v>
      </c>
      <c r="G58" s="596">
        <f t="shared" si="73"/>
        <v>20.1</v>
      </c>
      <c r="H58" s="595">
        <f t="shared" si="73"/>
        <v>26500</v>
      </c>
      <c r="I58" s="595"/>
      <c r="J58" s="596">
        <f aca="true" t="shared" si="74" ref="J58:R58">SUM(J59:J65)</f>
        <v>774.85</v>
      </c>
      <c r="K58" s="596">
        <f t="shared" si="74"/>
        <v>0</v>
      </c>
      <c r="L58" s="596">
        <f t="shared" si="74"/>
        <v>1123.37</v>
      </c>
      <c r="M58" s="596">
        <f t="shared" si="74"/>
        <v>42.18999999999994</v>
      </c>
      <c r="N58" s="596">
        <f t="shared" si="74"/>
        <v>25.450000000000017</v>
      </c>
      <c r="O58" s="596">
        <f t="shared" si="74"/>
        <v>16.739999999999952</v>
      </c>
      <c r="P58" s="596">
        <f t="shared" si="74"/>
        <v>1081.1799999999998</v>
      </c>
      <c r="Q58" s="596">
        <f t="shared" si="74"/>
        <v>-391.99</v>
      </c>
      <c r="R58" s="596">
        <f t="shared" si="74"/>
        <v>1473.17</v>
      </c>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7"/>
      <c r="BR58" s="567"/>
      <c r="BS58" s="567"/>
      <c r="BT58" s="567"/>
      <c r="BU58" s="567"/>
      <c r="BV58" s="567"/>
      <c r="BW58" s="567"/>
      <c r="BX58" s="567"/>
      <c r="BY58" s="567"/>
      <c r="BZ58" s="567"/>
      <c r="CA58" s="567"/>
      <c r="CB58" s="567"/>
      <c r="CC58" s="567"/>
      <c r="CD58" s="567"/>
      <c r="CE58" s="567"/>
      <c r="CF58" s="567"/>
      <c r="CG58" s="567"/>
      <c r="CH58" s="567"/>
      <c r="CI58" s="567"/>
      <c r="CJ58" s="567"/>
      <c r="CK58" s="567"/>
      <c r="CL58" s="567"/>
      <c r="CM58" s="567"/>
      <c r="CN58" s="567"/>
      <c r="CO58" s="567"/>
      <c r="CP58" s="567"/>
      <c r="CQ58" s="567"/>
      <c r="CR58" s="567"/>
      <c r="CS58" s="567"/>
      <c r="CT58" s="567"/>
      <c r="CU58" s="567"/>
      <c r="CV58" s="567"/>
      <c r="CW58" s="567"/>
      <c r="CX58" s="567"/>
      <c r="CY58" s="567"/>
      <c r="CZ58" s="567"/>
      <c r="DA58" s="567"/>
      <c r="DB58" s="567"/>
      <c r="DC58" s="567"/>
      <c r="DD58" s="567"/>
      <c r="DE58" s="567"/>
      <c r="DF58" s="567"/>
      <c r="DG58" s="567"/>
      <c r="DH58" s="567"/>
      <c r="DI58" s="567"/>
      <c r="DJ58" s="567"/>
      <c r="DK58" s="567"/>
      <c r="DL58" s="567"/>
      <c r="DM58" s="567"/>
      <c r="DN58" s="567"/>
      <c r="DO58" s="567"/>
      <c r="DP58" s="567"/>
      <c r="DQ58" s="567"/>
      <c r="DR58" s="567"/>
      <c r="DS58" s="567"/>
      <c r="DT58" s="567"/>
      <c r="DU58" s="567"/>
      <c r="DV58" s="567"/>
      <c r="DW58" s="567"/>
      <c r="DX58" s="567"/>
      <c r="DY58" s="567"/>
      <c r="DZ58" s="567"/>
      <c r="EA58" s="567"/>
      <c r="EB58" s="567"/>
      <c r="EC58" s="567"/>
      <c r="ED58" s="567"/>
      <c r="EE58" s="567"/>
      <c r="EF58" s="567"/>
      <c r="EG58" s="567"/>
      <c r="EH58" s="567"/>
      <c r="EI58" s="567"/>
      <c r="EJ58" s="567"/>
      <c r="EK58" s="567"/>
      <c r="EL58" s="567"/>
      <c r="EM58" s="567"/>
      <c r="EN58" s="567"/>
      <c r="EO58" s="567"/>
      <c r="EP58" s="567"/>
      <c r="EQ58" s="567"/>
      <c r="ER58" s="567"/>
      <c r="ES58" s="567"/>
      <c r="ET58" s="567"/>
      <c r="EU58" s="567"/>
      <c r="EV58" s="567"/>
      <c r="EW58" s="567"/>
      <c r="EX58" s="567"/>
      <c r="EY58" s="567"/>
      <c r="EZ58" s="567"/>
      <c r="FA58" s="567"/>
      <c r="FB58" s="567"/>
      <c r="FC58" s="567"/>
      <c r="FD58" s="567"/>
      <c r="FE58" s="567"/>
      <c r="FF58" s="567"/>
      <c r="FG58" s="567"/>
      <c r="FH58" s="567"/>
      <c r="FI58" s="567"/>
      <c r="FJ58" s="567"/>
      <c r="FK58" s="567"/>
      <c r="FL58" s="567"/>
      <c r="FM58" s="567"/>
      <c r="FN58" s="567"/>
      <c r="FO58" s="567"/>
      <c r="FP58" s="567"/>
      <c r="FQ58" s="567"/>
      <c r="FR58" s="567"/>
      <c r="FS58" s="567"/>
      <c r="FT58" s="567"/>
      <c r="FU58" s="567"/>
      <c r="FV58" s="567"/>
      <c r="FW58" s="567"/>
      <c r="FX58" s="567"/>
      <c r="FY58" s="567"/>
      <c r="FZ58" s="567"/>
      <c r="GA58" s="567"/>
      <c r="GB58" s="567"/>
      <c r="GC58" s="567"/>
      <c r="GD58" s="567"/>
      <c r="GE58" s="567"/>
      <c r="GF58" s="567"/>
      <c r="GG58" s="567"/>
      <c r="GH58" s="567"/>
      <c r="GI58" s="567"/>
      <c r="GJ58" s="567"/>
      <c r="GK58" s="567"/>
      <c r="GL58" s="567"/>
      <c r="GM58" s="567"/>
      <c r="GN58" s="567"/>
      <c r="GO58" s="567"/>
      <c r="GP58" s="567"/>
      <c r="GQ58" s="567"/>
    </row>
    <row r="59" spans="1:199" s="568" customFormat="1" ht="22.5" customHeight="1">
      <c r="A59" s="93">
        <v>615001</v>
      </c>
      <c r="B59" s="15" t="s">
        <v>1333</v>
      </c>
      <c r="C59" s="597">
        <v>1300</v>
      </c>
      <c r="D59" s="597">
        <v>71</v>
      </c>
      <c r="E59" s="599">
        <f aca="true" t="shared" si="75" ref="E59:E65">ROUND(C59*D59/10000,2)</f>
        <v>9.23</v>
      </c>
      <c r="F59" s="599">
        <v>10</v>
      </c>
      <c r="G59" s="599">
        <f aca="true" t="shared" si="76" ref="G59:G65">ROUND(C59*5/10000,2)</f>
        <v>0.65</v>
      </c>
      <c r="H59" s="597">
        <v>600</v>
      </c>
      <c r="I59" s="597">
        <v>344</v>
      </c>
      <c r="J59" s="598">
        <f aca="true" t="shared" si="77" ref="J59:J65">ROUND(H59*I59*85%/10000,2)</f>
        <v>17.54</v>
      </c>
      <c r="K59" s="599"/>
      <c r="L59" s="599">
        <f aca="true" t="shared" si="78" ref="L59:L65">E59+F59+G59+J59+K59</f>
        <v>37.42</v>
      </c>
      <c r="M59" s="603">
        <f aca="true" t="shared" si="79" ref="M59:M65">N59+O59</f>
        <v>416.08</v>
      </c>
      <c r="N59" s="603">
        <v>15.03</v>
      </c>
      <c r="O59" s="603">
        <v>401.05</v>
      </c>
      <c r="P59" s="603">
        <f aca="true" t="shared" si="80" ref="P59:P65">L59-M59</f>
        <v>-378.65999999999997</v>
      </c>
      <c r="Q59" s="603">
        <v>-378.66</v>
      </c>
      <c r="R59" s="603">
        <f aca="true" t="shared" si="81" ref="R59:R65">P59-Q59</f>
        <v>0</v>
      </c>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c r="BW59" s="567"/>
      <c r="BX59" s="567"/>
      <c r="BY59" s="567"/>
      <c r="BZ59" s="567"/>
      <c r="CA59" s="567"/>
      <c r="CB59" s="567"/>
      <c r="CC59" s="567"/>
      <c r="CD59" s="567"/>
      <c r="CE59" s="567"/>
      <c r="CF59" s="567"/>
      <c r="CG59" s="567"/>
      <c r="CH59" s="567"/>
      <c r="CI59" s="567"/>
      <c r="CJ59" s="567"/>
      <c r="CK59" s="567"/>
      <c r="CL59" s="567"/>
      <c r="CM59" s="567"/>
      <c r="CN59" s="567"/>
      <c r="CO59" s="567"/>
      <c r="CP59" s="567"/>
      <c r="CQ59" s="567"/>
      <c r="CR59" s="567"/>
      <c r="CS59" s="567"/>
      <c r="CT59" s="567"/>
      <c r="CU59" s="567"/>
      <c r="CV59" s="567"/>
      <c r="CW59" s="567"/>
      <c r="CX59" s="567"/>
      <c r="CY59" s="567"/>
      <c r="CZ59" s="567"/>
      <c r="DA59" s="567"/>
      <c r="DB59" s="567"/>
      <c r="DC59" s="567"/>
      <c r="DD59" s="567"/>
      <c r="DE59" s="567"/>
      <c r="DF59" s="567"/>
      <c r="DG59" s="567"/>
      <c r="DH59" s="567"/>
      <c r="DI59" s="567"/>
      <c r="DJ59" s="567"/>
      <c r="DK59" s="567"/>
      <c r="DL59" s="567"/>
      <c r="DM59" s="567"/>
      <c r="DN59" s="567"/>
      <c r="DO59" s="567"/>
      <c r="DP59" s="567"/>
      <c r="DQ59" s="567"/>
      <c r="DR59" s="567"/>
      <c r="DS59" s="567"/>
      <c r="DT59" s="567"/>
      <c r="DU59" s="567"/>
      <c r="DV59" s="567"/>
      <c r="DW59" s="567"/>
      <c r="DX59" s="567"/>
      <c r="DY59" s="567"/>
      <c r="DZ59" s="567"/>
      <c r="EA59" s="567"/>
      <c r="EB59" s="567"/>
      <c r="EC59" s="567"/>
      <c r="ED59" s="567"/>
      <c r="EE59" s="567"/>
      <c r="EF59" s="567"/>
      <c r="EG59" s="567"/>
      <c r="EH59" s="567"/>
      <c r="EI59" s="567"/>
      <c r="EJ59" s="567"/>
      <c r="EK59" s="567"/>
      <c r="EL59" s="567"/>
      <c r="EM59" s="567"/>
      <c r="EN59" s="567"/>
      <c r="EO59" s="567"/>
      <c r="EP59" s="567"/>
      <c r="EQ59" s="567"/>
      <c r="ER59" s="567"/>
      <c r="ES59" s="567"/>
      <c r="ET59" s="567"/>
      <c r="EU59" s="567"/>
      <c r="EV59" s="567"/>
      <c r="EW59" s="567"/>
      <c r="EX59" s="567"/>
      <c r="EY59" s="567"/>
      <c r="EZ59" s="567"/>
      <c r="FA59" s="567"/>
      <c r="FB59" s="567"/>
      <c r="FC59" s="567"/>
      <c r="FD59" s="567"/>
      <c r="FE59" s="567"/>
      <c r="FF59" s="567"/>
      <c r="FG59" s="567"/>
      <c r="FH59" s="567"/>
      <c r="FI59" s="567"/>
      <c r="FJ59" s="567"/>
      <c r="FK59" s="567"/>
      <c r="FL59" s="567"/>
      <c r="FM59" s="567"/>
      <c r="FN59" s="567"/>
      <c r="FO59" s="567"/>
      <c r="FP59" s="567"/>
      <c r="FQ59" s="567"/>
      <c r="FR59" s="567"/>
      <c r="FS59" s="567"/>
      <c r="FT59" s="567"/>
      <c r="FU59" s="567"/>
      <c r="FV59" s="567"/>
      <c r="FW59" s="567"/>
      <c r="FX59" s="567"/>
      <c r="FY59" s="567"/>
      <c r="FZ59" s="567"/>
      <c r="GA59" s="567"/>
      <c r="GB59" s="567"/>
      <c r="GC59" s="567"/>
      <c r="GD59" s="567"/>
      <c r="GE59" s="567"/>
      <c r="GF59" s="567"/>
      <c r="GG59" s="567"/>
      <c r="GH59" s="567"/>
      <c r="GI59" s="567"/>
      <c r="GJ59" s="567"/>
      <c r="GK59" s="567"/>
      <c r="GL59" s="567"/>
      <c r="GM59" s="567"/>
      <c r="GN59" s="567"/>
      <c r="GO59" s="567"/>
      <c r="GP59" s="567"/>
      <c r="GQ59" s="567"/>
    </row>
    <row r="60" spans="1:217" s="567" customFormat="1" ht="22.5" customHeight="1">
      <c r="A60" s="72">
        <v>615002</v>
      </c>
      <c r="B60" s="600" t="s">
        <v>1334</v>
      </c>
      <c r="C60" s="601">
        <v>8200</v>
      </c>
      <c r="D60" s="601">
        <v>71</v>
      </c>
      <c r="E60" s="598">
        <f t="shared" si="75"/>
        <v>58.22</v>
      </c>
      <c r="F60" s="598">
        <v>5.5</v>
      </c>
      <c r="G60" s="598">
        <f t="shared" si="76"/>
        <v>4.1</v>
      </c>
      <c r="H60" s="601">
        <v>3100</v>
      </c>
      <c r="I60" s="601">
        <v>344</v>
      </c>
      <c r="J60" s="598">
        <f t="shared" si="77"/>
        <v>90.64</v>
      </c>
      <c r="K60" s="598"/>
      <c r="L60" s="598">
        <f t="shared" si="78"/>
        <v>158.45999999999998</v>
      </c>
      <c r="M60" s="603">
        <f t="shared" si="79"/>
        <v>-353.59000000000003</v>
      </c>
      <c r="N60" s="603">
        <v>32.15</v>
      </c>
      <c r="O60" s="603">
        <v>-385.74</v>
      </c>
      <c r="P60" s="603">
        <f t="shared" si="80"/>
        <v>512.05</v>
      </c>
      <c r="Q60" s="603">
        <v>0</v>
      </c>
      <c r="R60" s="603">
        <f t="shared" si="81"/>
        <v>512.05</v>
      </c>
      <c r="GR60" s="568"/>
      <c r="GS60" s="568"/>
      <c r="GT60" s="568"/>
      <c r="GU60" s="568"/>
      <c r="GV60" s="568"/>
      <c r="GW60" s="568"/>
      <c r="GX60" s="568"/>
      <c r="GY60" s="568"/>
      <c r="GZ60" s="568"/>
      <c r="HA60" s="568"/>
      <c r="HB60" s="568"/>
      <c r="HC60" s="568"/>
      <c r="HD60" s="568"/>
      <c r="HE60" s="568"/>
      <c r="HF60" s="568"/>
      <c r="HG60" s="568"/>
      <c r="HH60" s="568"/>
      <c r="HI60" s="568"/>
    </row>
    <row r="61" spans="1:217" s="567" customFormat="1" ht="22.5" customHeight="1">
      <c r="A61" s="72">
        <v>615003</v>
      </c>
      <c r="B61" s="600" t="s">
        <v>1335</v>
      </c>
      <c r="C61" s="601">
        <v>10100</v>
      </c>
      <c r="D61" s="601">
        <v>71</v>
      </c>
      <c r="E61" s="598">
        <f t="shared" si="75"/>
        <v>71.71</v>
      </c>
      <c r="F61" s="598">
        <v>5.5</v>
      </c>
      <c r="G61" s="598">
        <f t="shared" si="76"/>
        <v>5.05</v>
      </c>
      <c r="H61" s="601">
        <v>8000</v>
      </c>
      <c r="I61" s="601">
        <v>344</v>
      </c>
      <c r="J61" s="598">
        <f t="shared" si="77"/>
        <v>233.92</v>
      </c>
      <c r="K61" s="598"/>
      <c r="L61" s="598">
        <f t="shared" si="78"/>
        <v>316.17999999999995</v>
      </c>
      <c r="M61" s="603">
        <f t="shared" si="79"/>
        <v>-366.99</v>
      </c>
      <c r="N61" s="603">
        <v>41.06</v>
      </c>
      <c r="O61" s="603">
        <v>-408.05</v>
      </c>
      <c r="P61" s="603">
        <f t="shared" si="80"/>
        <v>683.17</v>
      </c>
      <c r="Q61" s="603">
        <v>0</v>
      </c>
      <c r="R61" s="603">
        <f t="shared" si="81"/>
        <v>683.17</v>
      </c>
      <c r="GR61" s="568"/>
      <c r="GS61" s="568"/>
      <c r="GT61" s="568"/>
      <c r="GU61" s="568"/>
      <c r="GV61" s="568"/>
      <c r="GW61" s="568"/>
      <c r="GX61" s="568"/>
      <c r="GY61" s="568"/>
      <c r="GZ61" s="568"/>
      <c r="HA61" s="568"/>
      <c r="HB61" s="568"/>
      <c r="HC61" s="568"/>
      <c r="HD61" s="568"/>
      <c r="HE61" s="568"/>
      <c r="HF61" s="568"/>
      <c r="HG61" s="568"/>
      <c r="HH61" s="568"/>
      <c r="HI61" s="568"/>
    </row>
    <row r="62" spans="1:217" s="567" customFormat="1" ht="22.5" customHeight="1">
      <c r="A62" s="72">
        <v>615004</v>
      </c>
      <c r="B62" s="600" t="s">
        <v>1106</v>
      </c>
      <c r="C62" s="601">
        <v>600</v>
      </c>
      <c r="D62" s="601">
        <v>71</v>
      </c>
      <c r="E62" s="598">
        <f t="shared" si="75"/>
        <v>4.26</v>
      </c>
      <c r="F62" s="598">
        <v>5.5</v>
      </c>
      <c r="G62" s="598">
        <f t="shared" si="76"/>
        <v>0.3</v>
      </c>
      <c r="H62" s="588">
        <v>200</v>
      </c>
      <c r="I62" s="588">
        <v>344</v>
      </c>
      <c r="J62" s="598">
        <f t="shared" si="77"/>
        <v>5.85</v>
      </c>
      <c r="K62" s="598"/>
      <c r="L62" s="598">
        <f t="shared" si="78"/>
        <v>15.91</v>
      </c>
      <c r="M62" s="603">
        <f t="shared" si="79"/>
        <v>-85.5</v>
      </c>
      <c r="N62" s="603">
        <v>2.99</v>
      </c>
      <c r="O62" s="603">
        <v>-88.49</v>
      </c>
      <c r="P62" s="603">
        <f t="shared" si="80"/>
        <v>101.41</v>
      </c>
      <c r="Q62" s="603">
        <v>0</v>
      </c>
      <c r="R62" s="603">
        <f t="shared" si="81"/>
        <v>101.41</v>
      </c>
      <c r="GR62" s="568"/>
      <c r="GS62" s="568"/>
      <c r="GT62" s="568"/>
      <c r="GU62" s="568"/>
      <c r="GV62" s="568"/>
      <c r="GW62" s="568"/>
      <c r="GX62" s="568"/>
      <c r="GY62" s="568"/>
      <c r="GZ62" s="568"/>
      <c r="HA62" s="568"/>
      <c r="HB62" s="568"/>
      <c r="HC62" s="568"/>
      <c r="HD62" s="568"/>
      <c r="HE62" s="568"/>
      <c r="HF62" s="568"/>
      <c r="HG62" s="568"/>
      <c r="HH62" s="568"/>
      <c r="HI62" s="568"/>
    </row>
    <row r="63" spans="1:217" s="567" customFormat="1" ht="22.5" customHeight="1">
      <c r="A63" s="72">
        <v>615005</v>
      </c>
      <c r="B63" s="600" t="s">
        <v>1107</v>
      </c>
      <c r="C63" s="601">
        <v>1900</v>
      </c>
      <c r="D63" s="601">
        <v>71</v>
      </c>
      <c r="E63" s="598">
        <f t="shared" si="75"/>
        <v>13.49</v>
      </c>
      <c r="F63" s="598">
        <v>5.5</v>
      </c>
      <c r="G63" s="598">
        <f t="shared" si="76"/>
        <v>0.95</v>
      </c>
      <c r="H63" s="601">
        <v>1700</v>
      </c>
      <c r="I63" s="601">
        <v>344</v>
      </c>
      <c r="J63" s="598">
        <f t="shared" si="77"/>
        <v>49.71</v>
      </c>
      <c r="K63" s="598"/>
      <c r="L63" s="598">
        <f t="shared" si="78"/>
        <v>69.65</v>
      </c>
      <c r="M63" s="603">
        <f t="shared" si="79"/>
        <v>68.48</v>
      </c>
      <c r="N63" s="603">
        <v>-0.46</v>
      </c>
      <c r="O63" s="603">
        <v>68.94</v>
      </c>
      <c r="P63" s="603">
        <f t="shared" si="80"/>
        <v>1.1700000000000017</v>
      </c>
      <c r="Q63" s="603">
        <v>0</v>
      </c>
      <c r="R63" s="603">
        <f t="shared" si="81"/>
        <v>1.1700000000000017</v>
      </c>
      <c r="GR63" s="568"/>
      <c r="GS63" s="568"/>
      <c r="GT63" s="568"/>
      <c r="GU63" s="568"/>
      <c r="GV63" s="568"/>
      <c r="GW63" s="568"/>
      <c r="GX63" s="568"/>
      <c r="GY63" s="568"/>
      <c r="GZ63" s="568"/>
      <c r="HA63" s="568"/>
      <c r="HB63" s="568"/>
      <c r="HC63" s="568"/>
      <c r="HD63" s="568"/>
      <c r="HE63" s="568"/>
      <c r="HF63" s="568"/>
      <c r="HG63" s="568"/>
      <c r="HH63" s="568"/>
      <c r="HI63" s="568"/>
    </row>
    <row r="64" spans="1:217" s="567" customFormat="1" ht="22.5" customHeight="1">
      <c r="A64" s="72">
        <v>615008</v>
      </c>
      <c r="B64" s="600" t="s">
        <v>623</v>
      </c>
      <c r="C64" s="601">
        <v>8500</v>
      </c>
      <c r="D64" s="601">
        <v>71</v>
      </c>
      <c r="E64" s="598">
        <f t="shared" si="75"/>
        <v>60.35</v>
      </c>
      <c r="F64" s="598">
        <v>5.5</v>
      </c>
      <c r="G64" s="598">
        <f t="shared" si="76"/>
        <v>4.25</v>
      </c>
      <c r="H64" s="588">
        <v>6800</v>
      </c>
      <c r="I64" s="588">
        <v>344</v>
      </c>
      <c r="J64" s="598">
        <f t="shared" si="77"/>
        <v>198.83</v>
      </c>
      <c r="K64" s="598"/>
      <c r="L64" s="598">
        <f t="shared" si="78"/>
        <v>268.93</v>
      </c>
      <c r="M64" s="603">
        <f t="shared" si="79"/>
        <v>93.56</v>
      </c>
      <c r="N64" s="603">
        <v>-21.52</v>
      </c>
      <c r="O64" s="603">
        <v>115.08</v>
      </c>
      <c r="P64" s="603">
        <f t="shared" si="80"/>
        <v>175.37</v>
      </c>
      <c r="Q64" s="603">
        <v>0</v>
      </c>
      <c r="R64" s="603">
        <f t="shared" si="81"/>
        <v>175.37</v>
      </c>
      <c r="GR64" s="568"/>
      <c r="GS64" s="568"/>
      <c r="GT64" s="568"/>
      <c r="GU64" s="568"/>
      <c r="GV64" s="568"/>
      <c r="GW64" s="568"/>
      <c r="GX64" s="568"/>
      <c r="GY64" s="568"/>
      <c r="GZ64" s="568"/>
      <c r="HA64" s="568"/>
      <c r="HB64" s="568"/>
      <c r="HC64" s="568"/>
      <c r="HD64" s="568"/>
      <c r="HE64" s="568"/>
      <c r="HF64" s="568"/>
      <c r="HG64" s="568"/>
      <c r="HH64" s="568"/>
      <c r="HI64" s="568"/>
    </row>
    <row r="65" spans="1:217" s="567" customFormat="1" ht="22.5" customHeight="1">
      <c r="A65" s="72">
        <v>615009</v>
      </c>
      <c r="B65" s="600" t="s">
        <v>621</v>
      </c>
      <c r="C65" s="601">
        <v>9600</v>
      </c>
      <c r="D65" s="601">
        <v>71</v>
      </c>
      <c r="E65" s="598">
        <f t="shared" si="75"/>
        <v>68.16</v>
      </c>
      <c r="F65" s="598">
        <v>5.5</v>
      </c>
      <c r="G65" s="598">
        <f t="shared" si="76"/>
        <v>4.8</v>
      </c>
      <c r="H65" s="601">
        <v>6100</v>
      </c>
      <c r="I65" s="601">
        <v>344</v>
      </c>
      <c r="J65" s="598">
        <f t="shared" si="77"/>
        <v>178.36</v>
      </c>
      <c r="K65" s="598"/>
      <c r="L65" s="598">
        <f t="shared" si="78"/>
        <v>256.82</v>
      </c>
      <c r="M65" s="603">
        <f t="shared" si="79"/>
        <v>270.15</v>
      </c>
      <c r="N65" s="603">
        <v>-43.8</v>
      </c>
      <c r="O65" s="603">
        <v>313.95</v>
      </c>
      <c r="P65" s="603">
        <f t="shared" si="80"/>
        <v>-13.329999999999984</v>
      </c>
      <c r="Q65" s="603">
        <v>-13.329999999999984</v>
      </c>
      <c r="R65" s="603">
        <f t="shared" si="81"/>
        <v>0</v>
      </c>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5"/>
      <c r="CO65" s="565"/>
      <c r="CP65" s="565"/>
      <c r="CQ65" s="565"/>
      <c r="CR65" s="565"/>
      <c r="CS65" s="565"/>
      <c r="CT65" s="565"/>
      <c r="CU65" s="565"/>
      <c r="CV65" s="565"/>
      <c r="CW65" s="565"/>
      <c r="CX65" s="565"/>
      <c r="CY65" s="565"/>
      <c r="CZ65" s="565"/>
      <c r="DA65" s="565"/>
      <c r="DB65" s="565"/>
      <c r="DC65" s="565"/>
      <c r="DD65" s="565"/>
      <c r="DE65" s="565"/>
      <c r="DF65" s="565"/>
      <c r="DG65" s="565"/>
      <c r="DH65" s="565"/>
      <c r="DI65" s="565"/>
      <c r="DJ65" s="565"/>
      <c r="DK65" s="565"/>
      <c r="DL65" s="565"/>
      <c r="DM65" s="565"/>
      <c r="DN65" s="565"/>
      <c r="DO65" s="565"/>
      <c r="DP65" s="565"/>
      <c r="DQ65" s="565"/>
      <c r="DR65" s="565"/>
      <c r="DS65" s="565"/>
      <c r="DT65" s="565"/>
      <c r="DU65" s="565"/>
      <c r="DV65" s="565"/>
      <c r="DW65" s="565"/>
      <c r="DX65" s="565"/>
      <c r="DY65" s="565"/>
      <c r="DZ65" s="565"/>
      <c r="EA65" s="565"/>
      <c r="EB65" s="565"/>
      <c r="EC65" s="565"/>
      <c r="ED65" s="565"/>
      <c r="EE65" s="565"/>
      <c r="EF65" s="565"/>
      <c r="EG65" s="565"/>
      <c r="EH65" s="565"/>
      <c r="EI65" s="565"/>
      <c r="EJ65" s="565"/>
      <c r="EK65" s="565"/>
      <c r="EL65" s="565"/>
      <c r="EM65" s="565"/>
      <c r="EN65" s="565"/>
      <c r="EO65" s="565"/>
      <c r="EP65" s="565"/>
      <c r="EQ65" s="565"/>
      <c r="ER65" s="565"/>
      <c r="ES65" s="565"/>
      <c r="ET65" s="565"/>
      <c r="EU65" s="565"/>
      <c r="EV65" s="565"/>
      <c r="EW65" s="565"/>
      <c r="EX65" s="565"/>
      <c r="EY65" s="565"/>
      <c r="EZ65" s="565"/>
      <c r="FA65" s="565"/>
      <c r="FB65" s="565"/>
      <c r="FC65" s="565"/>
      <c r="FD65" s="565"/>
      <c r="FE65" s="565"/>
      <c r="FF65" s="565"/>
      <c r="FG65" s="565"/>
      <c r="FH65" s="565"/>
      <c r="FI65" s="565"/>
      <c r="FJ65" s="565"/>
      <c r="FK65" s="565"/>
      <c r="FL65" s="565"/>
      <c r="FM65" s="565"/>
      <c r="FN65" s="565"/>
      <c r="FO65" s="565"/>
      <c r="FP65" s="565"/>
      <c r="FQ65" s="565"/>
      <c r="FR65" s="565"/>
      <c r="FS65" s="565"/>
      <c r="FT65" s="565"/>
      <c r="FU65" s="565"/>
      <c r="FV65" s="565"/>
      <c r="FW65" s="565"/>
      <c r="FX65" s="565"/>
      <c r="FY65" s="565"/>
      <c r="FZ65" s="565"/>
      <c r="GA65" s="565"/>
      <c r="GB65" s="565"/>
      <c r="GC65" s="565"/>
      <c r="GD65" s="565"/>
      <c r="GE65" s="565"/>
      <c r="GF65" s="565"/>
      <c r="GG65" s="565"/>
      <c r="GH65" s="565"/>
      <c r="GI65" s="565"/>
      <c r="GJ65" s="565"/>
      <c r="GK65" s="565"/>
      <c r="GL65" s="565"/>
      <c r="GM65" s="565"/>
      <c r="GN65" s="565"/>
      <c r="GO65" s="565"/>
      <c r="GP65" s="565"/>
      <c r="GQ65" s="565"/>
      <c r="GR65" s="568"/>
      <c r="GS65" s="568"/>
      <c r="GT65" s="568"/>
      <c r="GU65" s="568"/>
      <c r="GV65" s="568"/>
      <c r="GW65" s="568"/>
      <c r="GX65" s="568"/>
      <c r="GY65" s="568"/>
      <c r="GZ65" s="568"/>
      <c r="HA65" s="568"/>
      <c r="HB65" s="568"/>
      <c r="HC65" s="568"/>
      <c r="HD65" s="568"/>
      <c r="HE65" s="568"/>
      <c r="HF65" s="568"/>
      <c r="HG65" s="568"/>
      <c r="HH65" s="568"/>
      <c r="HI65" s="568"/>
    </row>
    <row r="66" spans="1:199" s="568" customFormat="1" ht="22.5" customHeight="1">
      <c r="A66" s="93">
        <v>616</v>
      </c>
      <c r="B66" s="594" t="s">
        <v>625</v>
      </c>
      <c r="C66" s="595">
        <f aca="true" t="shared" si="82" ref="C66:H66">SUM(C67:C70)</f>
        <v>21400</v>
      </c>
      <c r="D66" s="595"/>
      <c r="E66" s="596">
        <f t="shared" si="82"/>
        <v>151.94</v>
      </c>
      <c r="F66" s="596">
        <f t="shared" si="82"/>
        <v>26.5</v>
      </c>
      <c r="G66" s="596">
        <f t="shared" si="82"/>
        <v>10.7</v>
      </c>
      <c r="H66" s="595">
        <f t="shared" si="82"/>
        <v>23800</v>
      </c>
      <c r="I66" s="595"/>
      <c r="J66" s="596">
        <f aca="true" t="shared" si="83" ref="J66:R66">SUM(J67:J70)</f>
        <v>695.92</v>
      </c>
      <c r="K66" s="596">
        <f t="shared" si="83"/>
        <v>0</v>
      </c>
      <c r="L66" s="596">
        <f t="shared" si="83"/>
        <v>885.06</v>
      </c>
      <c r="M66" s="596">
        <f t="shared" si="83"/>
        <v>1212.29</v>
      </c>
      <c r="N66" s="596">
        <f t="shared" si="83"/>
        <v>-197.69</v>
      </c>
      <c r="O66" s="596">
        <f t="shared" si="83"/>
        <v>1409.98</v>
      </c>
      <c r="P66" s="596">
        <f t="shared" si="83"/>
        <v>-327.23</v>
      </c>
      <c r="Q66" s="596">
        <f t="shared" si="83"/>
        <v>-829.13</v>
      </c>
      <c r="R66" s="596">
        <f t="shared" si="83"/>
        <v>501.9</v>
      </c>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c r="BW66" s="567"/>
      <c r="BX66" s="567"/>
      <c r="BY66" s="567"/>
      <c r="BZ66" s="567"/>
      <c r="CA66" s="567"/>
      <c r="CB66" s="567"/>
      <c r="CC66" s="567"/>
      <c r="CD66" s="567"/>
      <c r="CE66" s="567"/>
      <c r="CF66" s="567"/>
      <c r="CG66" s="567"/>
      <c r="CH66" s="567"/>
      <c r="CI66" s="567"/>
      <c r="CJ66" s="567"/>
      <c r="CK66" s="567"/>
      <c r="CL66" s="567"/>
      <c r="CM66" s="567"/>
      <c r="CN66" s="567"/>
      <c r="CO66" s="567"/>
      <c r="CP66" s="567"/>
      <c r="CQ66" s="567"/>
      <c r="CR66" s="567"/>
      <c r="CS66" s="567"/>
      <c r="CT66" s="567"/>
      <c r="CU66" s="567"/>
      <c r="CV66" s="567"/>
      <c r="CW66" s="567"/>
      <c r="CX66" s="567"/>
      <c r="CY66" s="567"/>
      <c r="CZ66" s="567"/>
      <c r="DA66" s="567"/>
      <c r="DB66" s="567"/>
      <c r="DC66" s="567"/>
      <c r="DD66" s="567"/>
      <c r="DE66" s="567"/>
      <c r="DF66" s="567"/>
      <c r="DG66" s="567"/>
      <c r="DH66" s="567"/>
      <c r="DI66" s="567"/>
      <c r="DJ66" s="567"/>
      <c r="DK66" s="567"/>
      <c r="DL66" s="567"/>
      <c r="DM66" s="567"/>
      <c r="DN66" s="567"/>
      <c r="DO66" s="567"/>
      <c r="DP66" s="567"/>
      <c r="DQ66" s="567"/>
      <c r="DR66" s="567"/>
      <c r="DS66" s="567"/>
      <c r="DT66" s="567"/>
      <c r="DU66" s="567"/>
      <c r="DV66" s="567"/>
      <c r="DW66" s="567"/>
      <c r="DX66" s="567"/>
      <c r="DY66" s="567"/>
      <c r="DZ66" s="567"/>
      <c r="EA66" s="567"/>
      <c r="EB66" s="567"/>
      <c r="EC66" s="567"/>
      <c r="ED66" s="567"/>
      <c r="EE66" s="567"/>
      <c r="EF66" s="567"/>
      <c r="EG66" s="567"/>
      <c r="EH66" s="567"/>
      <c r="EI66" s="567"/>
      <c r="EJ66" s="567"/>
      <c r="EK66" s="567"/>
      <c r="EL66" s="567"/>
      <c r="EM66" s="567"/>
      <c r="EN66" s="567"/>
      <c r="EO66" s="567"/>
      <c r="EP66" s="567"/>
      <c r="EQ66" s="567"/>
      <c r="ER66" s="567"/>
      <c r="ES66" s="567"/>
      <c r="ET66" s="567"/>
      <c r="EU66" s="567"/>
      <c r="EV66" s="567"/>
      <c r="EW66" s="567"/>
      <c r="EX66" s="567"/>
      <c r="EY66" s="567"/>
      <c r="EZ66" s="567"/>
      <c r="FA66" s="567"/>
      <c r="FB66" s="567"/>
      <c r="FC66" s="567"/>
      <c r="FD66" s="567"/>
      <c r="FE66" s="567"/>
      <c r="FF66" s="567"/>
      <c r="FG66" s="567"/>
      <c r="FH66" s="567"/>
      <c r="FI66" s="567"/>
      <c r="FJ66" s="567"/>
      <c r="FK66" s="567"/>
      <c r="FL66" s="567"/>
      <c r="FM66" s="567"/>
      <c r="FN66" s="567"/>
      <c r="FO66" s="567"/>
      <c r="FP66" s="567"/>
      <c r="FQ66" s="567"/>
      <c r="FR66" s="567"/>
      <c r="FS66" s="567"/>
      <c r="FT66" s="567"/>
      <c r="FU66" s="567"/>
      <c r="FV66" s="567"/>
      <c r="FW66" s="567"/>
      <c r="FX66" s="567"/>
      <c r="FY66" s="567"/>
      <c r="FZ66" s="567"/>
      <c r="GA66" s="567"/>
      <c r="GB66" s="567"/>
      <c r="GC66" s="567"/>
      <c r="GD66" s="567"/>
      <c r="GE66" s="567"/>
      <c r="GF66" s="567"/>
      <c r="GG66" s="567"/>
      <c r="GH66" s="567"/>
      <c r="GI66" s="567"/>
      <c r="GJ66" s="567"/>
      <c r="GK66" s="567"/>
      <c r="GL66" s="567"/>
      <c r="GM66" s="567"/>
      <c r="GN66" s="567"/>
      <c r="GO66" s="567"/>
      <c r="GP66" s="567"/>
      <c r="GQ66" s="567"/>
    </row>
    <row r="67" spans="1:199" s="568" customFormat="1" ht="22.5" customHeight="1">
      <c r="A67" s="93">
        <v>616001</v>
      </c>
      <c r="B67" s="15" t="s">
        <v>1336</v>
      </c>
      <c r="C67" s="597">
        <v>0</v>
      </c>
      <c r="D67" s="597">
        <v>71</v>
      </c>
      <c r="E67" s="599">
        <v>0</v>
      </c>
      <c r="F67" s="599">
        <v>10</v>
      </c>
      <c r="G67" s="599">
        <v>0</v>
      </c>
      <c r="H67" s="597">
        <v>0</v>
      </c>
      <c r="I67" s="597">
        <v>344</v>
      </c>
      <c r="J67" s="598">
        <f aca="true" t="shared" si="84" ref="J67:J70">ROUND(H67*I67*85%/10000,2)</f>
        <v>0</v>
      </c>
      <c r="K67" s="599"/>
      <c r="L67" s="599">
        <f aca="true" t="shared" si="85" ref="L67:L70">E67+F67+G67+J67+K67</f>
        <v>10</v>
      </c>
      <c r="M67" s="603">
        <f aca="true" t="shared" si="86" ref="M67:M70">N67+O67</f>
        <v>89.77999999999999</v>
      </c>
      <c r="N67" s="603">
        <v>-75.51</v>
      </c>
      <c r="O67" s="603">
        <v>165.29</v>
      </c>
      <c r="P67" s="603">
        <f aca="true" t="shared" si="87" ref="P67:P70">L67-M67</f>
        <v>-79.77999999999999</v>
      </c>
      <c r="Q67" s="603">
        <v>-79.77999999999999</v>
      </c>
      <c r="R67" s="603">
        <f aca="true" t="shared" si="88" ref="R67:R70">P67-Q67</f>
        <v>0</v>
      </c>
      <c r="S67" s="567"/>
      <c r="T67" s="567"/>
      <c r="U67" s="567"/>
      <c r="V67" s="567"/>
      <c r="W67" s="567"/>
      <c r="X67" s="567"/>
      <c r="Y67" s="567"/>
      <c r="Z67" s="567"/>
      <c r="AA67" s="567"/>
      <c r="AB67" s="567"/>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c r="BW67" s="567"/>
      <c r="BX67" s="567"/>
      <c r="BY67" s="567"/>
      <c r="BZ67" s="567"/>
      <c r="CA67" s="567"/>
      <c r="CB67" s="567"/>
      <c r="CC67" s="567"/>
      <c r="CD67" s="567"/>
      <c r="CE67" s="567"/>
      <c r="CF67" s="567"/>
      <c r="CG67" s="567"/>
      <c r="CH67" s="567"/>
      <c r="CI67" s="567"/>
      <c r="CJ67" s="567"/>
      <c r="CK67" s="567"/>
      <c r="CL67" s="567"/>
      <c r="CM67" s="567"/>
      <c r="CN67" s="567"/>
      <c r="CO67" s="567"/>
      <c r="CP67" s="567"/>
      <c r="CQ67" s="567"/>
      <c r="CR67" s="567"/>
      <c r="CS67" s="567"/>
      <c r="CT67" s="567"/>
      <c r="CU67" s="567"/>
      <c r="CV67" s="567"/>
      <c r="CW67" s="567"/>
      <c r="CX67" s="567"/>
      <c r="CY67" s="567"/>
      <c r="CZ67" s="567"/>
      <c r="DA67" s="567"/>
      <c r="DB67" s="567"/>
      <c r="DC67" s="567"/>
      <c r="DD67" s="567"/>
      <c r="DE67" s="567"/>
      <c r="DF67" s="567"/>
      <c r="DG67" s="567"/>
      <c r="DH67" s="567"/>
      <c r="DI67" s="567"/>
      <c r="DJ67" s="567"/>
      <c r="DK67" s="567"/>
      <c r="DL67" s="567"/>
      <c r="DM67" s="567"/>
      <c r="DN67" s="567"/>
      <c r="DO67" s="567"/>
      <c r="DP67" s="567"/>
      <c r="DQ67" s="567"/>
      <c r="DR67" s="567"/>
      <c r="DS67" s="567"/>
      <c r="DT67" s="567"/>
      <c r="DU67" s="567"/>
      <c r="DV67" s="567"/>
      <c r="DW67" s="567"/>
      <c r="DX67" s="567"/>
      <c r="DY67" s="567"/>
      <c r="DZ67" s="567"/>
      <c r="EA67" s="567"/>
      <c r="EB67" s="567"/>
      <c r="EC67" s="567"/>
      <c r="ED67" s="567"/>
      <c r="EE67" s="567"/>
      <c r="EF67" s="567"/>
      <c r="EG67" s="567"/>
      <c r="EH67" s="567"/>
      <c r="EI67" s="567"/>
      <c r="EJ67" s="567"/>
      <c r="EK67" s="567"/>
      <c r="EL67" s="567"/>
      <c r="EM67" s="567"/>
      <c r="EN67" s="567"/>
      <c r="EO67" s="567"/>
      <c r="EP67" s="567"/>
      <c r="EQ67" s="567"/>
      <c r="ER67" s="567"/>
      <c r="ES67" s="567"/>
      <c r="ET67" s="567"/>
      <c r="EU67" s="567"/>
      <c r="EV67" s="567"/>
      <c r="EW67" s="567"/>
      <c r="EX67" s="567"/>
      <c r="EY67" s="567"/>
      <c r="EZ67" s="567"/>
      <c r="FA67" s="567"/>
      <c r="FB67" s="567"/>
      <c r="FC67" s="567"/>
      <c r="FD67" s="567"/>
      <c r="FE67" s="567"/>
      <c r="FF67" s="567"/>
      <c r="FG67" s="567"/>
      <c r="FH67" s="567"/>
      <c r="FI67" s="567"/>
      <c r="FJ67" s="567"/>
      <c r="FK67" s="567"/>
      <c r="FL67" s="567"/>
      <c r="FM67" s="567"/>
      <c r="FN67" s="567"/>
      <c r="FO67" s="567"/>
      <c r="FP67" s="567"/>
      <c r="FQ67" s="567"/>
      <c r="FR67" s="567"/>
      <c r="FS67" s="567"/>
      <c r="FT67" s="567"/>
      <c r="FU67" s="567"/>
      <c r="FV67" s="567"/>
      <c r="FW67" s="567"/>
      <c r="FX67" s="567"/>
      <c r="FY67" s="567"/>
      <c r="FZ67" s="567"/>
      <c r="GA67" s="567"/>
      <c r="GB67" s="567"/>
      <c r="GC67" s="567"/>
      <c r="GD67" s="567"/>
      <c r="GE67" s="567"/>
      <c r="GF67" s="567"/>
      <c r="GG67" s="567"/>
      <c r="GH67" s="567"/>
      <c r="GI67" s="567"/>
      <c r="GJ67" s="567"/>
      <c r="GK67" s="567"/>
      <c r="GL67" s="567"/>
      <c r="GM67" s="567"/>
      <c r="GN67" s="567"/>
      <c r="GO67" s="567"/>
      <c r="GP67" s="567"/>
      <c r="GQ67" s="567"/>
    </row>
    <row r="68" spans="1:217" s="567" customFormat="1" ht="22.5" customHeight="1">
      <c r="A68" s="72">
        <v>616002</v>
      </c>
      <c r="B68" s="600" t="s">
        <v>1108</v>
      </c>
      <c r="C68" s="601">
        <v>7000</v>
      </c>
      <c r="D68" s="601">
        <v>71</v>
      </c>
      <c r="E68" s="598">
        <f aca="true" t="shared" si="89" ref="E68:E70">ROUND(C68*D68/10000,2)</f>
        <v>49.7</v>
      </c>
      <c r="F68" s="603">
        <v>5.5</v>
      </c>
      <c r="G68" s="603">
        <f aca="true" t="shared" si="90" ref="G68:G70">ROUND(C68*5/10000,2)</f>
        <v>3.5</v>
      </c>
      <c r="H68" s="601">
        <v>9500</v>
      </c>
      <c r="I68" s="601">
        <v>344</v>
      </c>
      <c r="J68" s="598">
        <f t="shared" si="84"/>
        <v>277.78</v>
      </c>
      <c r="K68" s="603"/>
      <c r="L68" s="603">
        <f t="shared" si="85"/>
        <v>336.47999999999996</v>
      </c>
      <c r="M68" s="603">
        <f t="shared" si="86"/>
        <v>-165.42</v>
      </c>
      <c r="N68" s="603">
        <v>-102.16</v>
      </c>
      <c r="O68" s="603">
        <v>-63.26</v>
      </c>
      <c r="P68" s="603">
        <f t="shared" si="87"/>
        <v>501.9</v>
      </c>
      <c r="Q68" s="603">
        <v>0</v>
      </c>
      <c r="R68" s="603">
        <f t="shared" si="88"/>
        <v>501.9</v>
      </c>
      <c r="GR68" s="568"/>
      <c r="GS68" s="568"/>
      <c r="GT68" s="568"/>
      <c r="GU68" s="568"/>
      <c r="GV68" s="568"/>
      <c r="GW68" s="568"/>
      <c r="GX68" s="568"/>
      <c r="GY68" s="568"/>
      <c r="GZ68" s="568"/>
      <c r="HA68" s="568"/>
      <c r="HB68" s="568"/>
      <c r="HC68" s="568"/>
      <c r="HD68" s="568"/>
      <c r="HE68" s="568"/>
      <c r="HF68" s="568"/>
      <c r="HG68" s="568"/>
      <c r="HH68" s="568"/>
      <c r="HI68" s="568"/>
    </row>
    <row r="69" spans="1:217" s="567" customFormat="1" ht="22.5" customHeight="1">
      <c r="A69" s="72">
        <v>616004</v>
      </c>
      <c r="B69" s="600" t="s">
        <v>626</v>
      </c>
      <c r="C69" s="601">
        <v>6200</v>
      </c>
      <c r="D69" s="601">
        <v>71</v>
      </c>
      <c r="E69" s="598">
        <f t="shared" si="89"/>
        <v>44.02</v>
      </c>
      <c r="F69" s="598">
        <v>5.5</v>
      </c>
      <c r="G69" s="598">
        <f t="shared" si="90"/>
        <v>3.1</v>
      </c>
      <c r="H69" s="601">
        <v>6400</v>
      </c>
      <c r="I69" s="601">
        <v>344</v>
      </c>
      <c r="J69" s="598">
        <f t="shared" si="84"/>
        <v>187.14</v>
      </c>
      <c r="K69" s="598"/>
      <c r="L69" s="598">
        <f t="shared" si="85"/>
        <v>239.76</v>
      </c>
      <c r="M69" s="603">
        <f t="shared" si="86"/>
        <v>452.64</v>
      </c>
      <c r="N69" s="603">
        <v>27.52</v>
      </c>
      <c r="O69" s="603">
        <v>425.12</v>
      </c>
      <c r="P69" s="603">
        <f t="shared" si="87"/>
        <v>-212.88</v>
      </c>
      <c r="Q69" s="603">
        <v>-212.88</v>
      </c>
      <c r="R69" s="603">
        <f t="shared" si="88"/>
        <v>0</v>
      </c>
      <c r="GR69" s="568"/>
      <c r="GS69" s="568"/>
      <c r="GT69" s="568"/>
      <c r="GU69" s="568"/>
      <c r="GV69" s="568"/>
      <c r="GW69" s="568"/>
      <c r="GX69" s="568"/>
      <c r="GY69" s="568"/>
      <c r="GZ69" s="568"/>
      <c r="HA69" s="568"/>
      <c r="HB69" s="568"/>
      <c r="HC69" s="568"/>
      <c r="HD69" s="568"/>
      <c r="HE69" s="568"/>
      <c r="HF69" s="568"/>
      <c r="HG69" s="568"/>
      <c r="HH69" s="568"/>
      <c r="HI69" s="568"/>
    </row>
    <row r="70" spans="1:217" s="567" customFormat="1" ht="22.5" customHeight="1">
      <c r="A70" s="72">
        <v>616007</v>
      </c>
      <c r="B70" s="600" t="s">
        <v>754</v>
      </c>
      <c r="C70" s="601">
        <v>8200</v>
      </c>
      <c r="D70" s="601">
        <v>71</v>
      </c>
      <c r="E70" s="598">
        <f t="shared" si="89"/>
        <v>58.22</v>
      </c>
      <c r="F70" s="603">
        <v>5.5</v>
      </c>
      <c r="G70" s="603">
        <f t="shared" si="90"/>
        <v>4.1</v>
      </c>
      <c r="H70" s="601">
        <v>7900</v>
      </c>
      <c r="I70" s="601">
        <v>344</v>
      </c>
      <c r="J70" s="598">
        <f t="shared" si="84"/>
        <v>231</v>
      </c>
      <c r="K70" s="603"/>
      <c r="L70" s="603">
        <f t="shared" si="85"/>
        <v>298.82</v>
      </c>
      <c r="M70" s="603">
        <f t="shared" si="86"/>
        <v>835.2900000000001</v>
      </c>
      <c r="N70" s="603">
        <v>-47.54</v>
      </c>
      <c r="O70" s="603">
        <v>882.83</v>
      </c>
      <c r="P70" s="603">
        <f t="shared" si="87"/>
        <v>-536.47</v>
      </c>
      <c r="Q70" s="603">
        <v>-536.47</v>
      </c>
      <c r="R70" s="603">
        <f t="shared" si="88"/>
        <v>0</v>
      </c>
      <c r="GR70" s="568"/>
      <c r="GS70" s="568"/>
      <c r="GT70" s="568"/>
      <c r="GU70" s="568"/>
      <c r="GV70" s="568"/>
      <c r="GW70" s="568"/>
      <c r="GX70" s="568"/>
      <c r="GY70" s="568"/>
      <c r="GZ70" s="568"/>
      <c r="HA70" s="568"/>
      <c r="HB70" s="568"/>
      <c r="HC70" s="568"/>
      <c r="HD70" s="568"/>
      <c r="HE70" s="568"/>
      <c r="HF70" s="568"/>
      <c r="HG70" s="568"/>
      <c r="HH70" s="568"/>
      <c r="HI70" s="568"/>
    </row>
    <row r="71" spans="1:199" s="568" customFormat="1" ht="22.5" customHeight="1">
      <c r="A71" s="93">
        <v>617</v>
      </c>
      <c r="B71" s="594" t="s">
        <v>628</v>
      </c>
      <c r="C71" s="595">
        <f aca="true" t="shared" si="91" ref="C71:H71">SUM(C72:C76)</f>
        <v>13800</v>
      </c>
      <c r="D71" s="595"/>
      <c r="E71" s="596">
        <f t="shared" si="91"/>
        <v>97.98</v>
      </c>
      <c r="F71" s="596">
        <f t="shared" si="91"/>
        <v>32</v>
      </c>
      <c r="G71" s="596">
        <f t="shared" si="91"/>
        <v>6.8999999999999995</v>
      </c>
      <c r="H71" s="595">
        <f t="shared" si="91"/>
        <v>8600</v>
      </c>
      <c r="I71" s="595"/>
      <c r="J71" s="596">
        <f aca="true" t="shared" si="92" ref="J71:R71">SUM(J72:J76)</f>
        <v>251.47</v>
      </c>
      <c r="K71" s="596">
        <f t="shared" si="92"/>
        <v>0</v>
      </c>
      <c r="L71" s="596">
        <f t="shared" si="92"/>
        <v>388.35</v>
      </c>
      <c r="M71" s="596">
        <f t="shared" si="92"/>
        <v>307.05999999999995</v>
      </c>
      <c r="N71" s="596">
        <f t="shared" si="92"/>
        <v>-40.55</v>
      </c>
      <c r="O71" s="596">
        <f t="shared" si="92"/>
        <v>347.61</v>
      </c>
      <c r="P71" s="596">
        <f t="shared" si="92"/>
        <v>81.29000000000002</v>
      </c>
      <c r="Q71" s="596">
        <f t="shared" si="92"/>
        <v>-102.05999999999997</v>
      </c>
      <c r="R71" s="596">
        <f t="shared" si="92"/>
        <v>183.35000000000002</v>
      </c>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7"/>
      <c r="BD71" s="567"/>
      <c r="BE71" s="567"/>
      <c r="BF71" s="567"/>
      <c r="BG71" s="567"/>
      <c r="BH71" s="567"/>
      <c r="BI71" s="567"/>
      <c r="BJ71" s="567"/>
      <c r="BK71" s="567"/>
      <c r="BL71" s="567"/>
      <c r="BM71" s="567"/>
      <c r="BN71" s="567"/>
      <c r="BO71" s="567"/>
      <c r="BP71" s="567"/>
      <c r="BQ71" s="567"/>
      <c r="BR71" s="567"/>
      <c r="BS71" s="567"/>
      <c r="BT71" s="567"/>
      <c r="BU71" s="567"/>
      <c r="BV71" s="567"/>
      <c r="BW71" s="567"/>
      <c r="BX71" s="567"/>
      <c r="BY71" s="567"/>
      <c r="BZ71" s="567"/>
      <c r="CA71" s="567"/>
      <c r="CB71" s="567"/>
      <c r="CC71" s="567"/>
      <c r="CD71" s="567"/>
      <c r="CE71" s="567"/>
      <c r="CF71" s="567"/>
      <c r="CG71" s="567"/>
      <c r="CH71" s="567"/>
      <c r="CI71" s="567"/>
      <c r="CJ71" s="567"/>
      <c r="CK71" s="567"/>
      <c r="CL71" s="567"/>
      <c r="CM71" s="567"/>
      <c r="CN71" s="567"/>
      <c r="CO71" s="567"/>
      <c r="CP71" s="567"/>
      <c r="CQ71" s="567"/>
      <c r="CR71" s="567"/>
      <c r="CS71" s="567"/>
      <c r="CT71" s="567"/>
      <c r="CU71" s="567"/>
      <c r="CV71" s="567"/>
      <c r="CW71" s="567"/>
      <c r="CX71" s="567"/>
      <c r="CY71" s="567"/>
      <c r="CZ71" s="567"/>
      <c r="DA71" s="567"/>
      <c r="DB71" s="567"/>
      <c r="DC71" s="567"/>
      <c r="DD71" s="567"/>
      <c r="DE71" s="567"/>
      <c r="DF71" s="567"/>
      <c r="DG71" s="567"/>
      <c r="DH71" s="567"/>
      <c r="DI71" s="567"/>
      <c r="DJ71" s="567"/>
      <c r="DK71" s="567"/>
      <c r="DL71" s="567"/>
      <c r="DM71" s="567"/>
      <c r="DN71" s="567"/>
      <c r="DO71" s="567"/>
      <c r="DP71" s="567"/>
      <c r="DQ71" s="567"/>
      <c r="DR71" s="567"/>
      <c r="DS71" s="567"/>
      <c r="DT71" s="567"/>
      <c r="DU71" s="567"/>
      <c r="DV71" s="567"/>
      <c r="DW71" s="567"/>
      <c r="DX71" s="567"/>
      <c r="DY71" s="567"/>
      <c r="DZ71" s="567"/>
      <c r="EA71" s="567"/>
      <c r="EB71" s="567"/>
      <c r="EC71" s="567"/>
      <c r="ED71" s="567"/>
      <c r="EE71" s="567"/>
      <c r="EF71" s="567"/>
      <c r="EG71" s="567"/>
      <c r="EH71" s="567"/>
      <c r="EI71" s="567"/>
      <c r="EJ71" s="567"/>
      <c r="EK71" s="567"/>
      <c r="EL71" s="567"/>
      <c r="EM71" s="567"/>
      <c r="EN71" s="567"/>
      <c r="EO71" s="567"/>
      <c r="EP71" s="567"/>
      <c r="EQ71" s="567"/>
      <c r="ER71" s="567"/>
      <c r="ES71" s="567"/>
      <c r="ET71" s="567"/>
      <c r="EU71" s="567"/>
      <c r="EV71" s="567"/>
      <c r="EW71" s="567"/>
      <c r="EX71" s="567"/>
      <c r="EY71" s="567"/>
      <c r="EZ71" s="567"/>
      <c r="FA71" s="567"/>
      <c r="FB71" s="567"/>
      <c r="FC71" s="567"/>
      <c r="FD71" s="567"/>
      <c r="FE71" s="567"/>
      <c r="FF71" s="567"/>
      <c r="FG71" s="567"/>
      <c r="FH71" s="567"/>
      <c r="FI71" s="567"/>
      <c r="FJ71" s="567"/>
      <c r="FK71" s="567"/>
      <c r="FL71" s="567"/>
      <c r="FM71" s="567"/>
      <c r="FN71" s="567"/>
      <c r="FO71" s="567"/>
      <c r="FP71" s="567"/>
      <c r="FQ71" s="567"/>
      <c r="FR71" s="567"/>
      <c r="FS71" s="567"/>
      <c r="FT71" s="567"/>
      <c r="FU71" s="567"/>
      <c r="FV71" s="567"/>
      <c r="FW71" s="567"/>
      <c r="FX71" s="567"/>
      <c r="FY71" s="567"/>
      <c r="FZ71" s="567"/>
      <c r="GA71" s="567"/>
      <c r="GB71" s="567"/>
      <c r="GC71" s="567"/>
      <c r="GD71" s="567"/>
      <c r="GE71" s="567"/>
      <c r="GF71" s="567"/>
      <c r="GG71" s="567"/>
      <c r="GH71" s="567"/>
      <c r="GI71" s="567"/>
      <c r="GJ71" s="567"/>
      <c r="GK71" s="567"/>
      <c r="GL71" s="567"/>
      <c r="GM71" s="567"/>
      <c r="GN71" s="567"/>
      <c r="GO71" s="567"/>
      <c r="GP71" s="567"/>
      <c r="GQ71" s="567"/>
    </row>
    <row r="72" spans="1:199" s="568" customFormat="1" ht="22.5" customHeight="1">
      <c r="A72" s="93">
        <v>617001</v>
      </c>
      <c r="B72" s="15" t="s">
        <v>1337</v>
      </c>
      <c r="C72" s="597">
        <v>600</v>
      </c>
      <c r="D72" s="597">
        <v>71</v>
      </c>
      <c r="E72" s="599">
        <f aca="true" t="shared" si="93" ref="E72:E76">ROUND(C72*D72/10000,2)</f>
        <v>4.26</v>
      </c>
      <c r="F72" s="599">
        <v>10</v>
      </c>
      <c r="G72" s="599">
        <f aca="true" t="shared" si="94" ref="G72:G76">ROUND(C72*5/10000,2)</f>
        <v>0.3</v>
      </c>
      <c r="H72" s="597">
        <v>400</v>
      </c>
      <c r="I72" s="597">
        <v>344</v>
      </c>
      <c r="J72" s="598">
        <f aca="true" t="shared" si="95" ref="J72:J76">ROUND(H72*I72*85%/10000,2)</f>
        <v>11.7</v>
      </c>
      <c r="K72" s="599"/>
      <c r="L72" s="599">
        <f aca="true" t="shared" si="96" ref="L72:L76">E72+F72+G72+J72+K72</f>
        <v>26.259999999999998</v>
      </c>
      <c r="M72" s="603">
        <f aca="true" t="shared" si="97" ref="M72:M76">N72+O72</f>
        <v>2.13</v>
      </c>
      <c r="N72" s="603">
        <v>0.33</v>
      </c>
      <c r="O72" s="603">
        <v>1.8</v>
      </c>
      <c r="P72" s="603">
        <f aca="true" t="shared" si="98" ref="P72:P76">L72-M72</f>
        <v>24.13</v>
      </c>
      <c r="Q72" s="603">
        <v>0</v>
      </c>
      <c r="R72" s="603">
        <f aca="true" t="shared" si="99" ref="R72:R76">P72-Q72</f>
        <v>24.13</v>
      </c>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7"/>
      <c r="AV72" s="567"/>
      <c r="AW72" s="567"/>
      <c r="AX72" s="567"/>
      <c r="AY72" s="567"/>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7"/>
      <c r="BV72" s="567"/>
      <c r="BW72" s="567"/>
      <c r="BX72" s="567"/>
      <c r="BY72" s="567"/>
      <c r="BZ72" s="567"/>
      <c r="CA72" s="567"/>
      <c r="CB72" s="567"/>
      <c r="CC72" s="567"/>
      <c r="CD72" s="567"/>
      <c r="CE72" s="567"/>
      <c r="CF72" s="567"/>
      <c r="CG72" s="567"/>
      <c r="CH72" s="567"/>
      <c r="CI72" s="567"/>
      <c r="CJ72" s="567"/>
      <c r="CK72" s="567"/>
      <c r="CL72" s="567"/>
      <c r="CM72" s="567"/>
      <c r="CN72" s="567"/>
      <c r="CO72" s="567"/>
      <c r="CP72" s="567"/>
      <c r="CQ72" s="567"/>
      <c r="CR72" s="567"/>
      <c r="CS72" s="567"/>
      <c r="CT72" s="567"/>
      <c r="CU72" s="567"/>
      <c r="CV72" s="567"/>
      <c r="CW72" s="567"/>
      <c r="CX72" s="567"/>
      <c r="CY72" s="567"/>
      <c r="CZ72" s="567"/>
      <c r="DA72" s="567"/>
      <c r="DB72" s="567"/>
      <c r="DC72" s="567"/>
      <c r="DD72" s="567"/>
      <c r="DE72" s="567"/>
      <c r="DF72" s="567"/>
      <c r="DG72" s="567"/>
      <c r="DH72" s="567"/>
      <c r="DI72" s="567"/>
      <c r="DJ72" s="567"/>
      <c r="DK72" s="567"/>
      <c r="DL72" s="567"/>
      <c r="DM72" s="567"/>
      <c r="DN72" s="567"/>
      <c r="DO72" s="567"/>
      <c r="DP72" s="567"/>
      <c r="DQ72" s="567"/>
      <c r="DR72" s="567"/>
      <c r="DS72" s="567"/>
      <c r="DT72" s="567"/>
      <c r="DU72" s="567"/>
      <c r="DV72" s="567"/>
      <c r="DW72" s="567"/>
      <c r="DX72" s="567"/>
      <c r="DY72" s="567"/>
      <c r="DZ72" s="567"/>
      <c r="EA72" s="567"/>
      <c r="EB72" s="567"/>
      <c r="EC72" s="567"/>
      <c r="ED72" s="567"/>
      <c r="EE72" s="567"/>
      <c r="EF72" s="567"/>
      <c r="EG72" s="567"/>
      <c r="EH72" s="567"/>
      <c r="EI72" s="567"/>
      <c r="EJ72" s="567"/>
      <c r="EK72" s="567"/>
      <c r="EL72" s="567"/>
      <c r="EM72" s="567"/>
      <c r="EN72" s="567"/>
      <c r="EO72" s="567"/>
      <c r="EP72" s="567"/>
      <c r="EQ72" s="567"/>
      <c r="ER72" s="567"/>
      <c r="ES72" s="567"/>
      <c r="ET72" s="567"/>
      <c r="EU72" s="567"/>
      <c r="EV72" s="567"/>
      <c r="EW72" s="567"/>
      <c r="EX72" s="567"/>
      <c r="EY72" s="567"/>
      <c r="EZ72" s="567"/>
      <c r="FA72" s="567"/>
      <c r="FB72" s="567"/>
      <c r="FC72" s="567"/>
      <c r="FD72" s="567"/>
      <c r="FE72" s="567"/>
      <c r="FF72" s="567"/>
      <c r="FG72" s="567"/>
      <c r="FH72" s="567"/>
      <c r="FI72" s="567"/>
      <c r="FJ72" s="567"/>
      <c r="FK72" s="567"/>
      <c r="FL72" s="567"/>
      <c r="FM72" s="567"/>
      <c r="FN72" s="567"/>
      <c r="FO72" s="567"/>
      <c r="FP72" s="567"/>
      <c r="FQ72" s="567"/>
      <c r="FR72" s="567"/>
      <c r="FS72" s="567"/>
      <c r="FT72" s="567"/>
      <c r="FU72" s="567"/>
      <c r="FV72" s="567"/>
      <c r="FW72" s="567"/>
      <c r="FX72" s="567"/>
      <c r="FY72" s="567"/>
      <c r="FZ72" s="567"/>
      <c r="GA72" s="567"/>
      <c r="GB72" s="567"/>
      <c r="GC72" s="567"/>
      <c r="GD72" s="567"/>
      <c r="GE72" s="567"/>
      <c r="GF72" s="567"/>
      <c r="GG72" s="567"/>
      <c r="GH72" s="567"/>
      <c r="GI72" s="567"/>
      <c r="GJ72" s="567"/>
      <c r="GK72" s="567"/>
      <c r="GL72" s="567"/>
      <c r="GM72" s="567"/>
      <c r="GN72" s="567"/>
      <c r="GO72" s="567"/>
      <c r="GP72" s="567"/>
      <c r="GQ72" s="567"/>
    </row>
    <row r="73" spans="1:217" s="567" customFormat="1" ht="22.5" customHeight="1">
      <c r="A73" s="72">
        <v>617002</v>
      </c>
      <c r="B73" s="600" t="s">
        <v>1338</v>
      </c>
      <c r="C73" s="601">
        <v>4200</v>
      </c>
      <c r="D73" s="601">
        <v>71</v>
      </c>
      <c r="E73" s="598">
        <f t="shared" si="93"/>
        <v>29.82</v>
      </c>
      <c r="F73" s="598">
        <v>5.5</v>
      </c>
      <c r="G73" s="598">
        <f t="shared" si="94"/>
        <v>2.1</v>
      </c>
      <c r="H73" s="588">
        <v>2400</v>
      </c>
      <c r="I73" s="588">
        <v>344</v>
      </c>
      <c r="J73" s="598">
        <f t="shared" si="95"/>
        <v>70.18</v>
      </c>
      <c r="K73" s="598"/>
      <c r="L73" s="598">
        <f t="shared" si="96"/>
        <v>107.60000000000001</v>
      </c>
      <c r="M73" s="603">
        <f t="shared" si="97"/>
        <v>1.87</v>
      </c>
      <c r="N73" s="603">
        <v>0.52</v>
      </c>
      <c r="O73" s="603">
        <v>1.35</v>
      </c>
      <c r="P73" s="603">
        <f t="shared" si="98"/>
        <v>105.73</v>
      </c>
      <c r="Q73" s="603">
        <v>0</v>
      </c>
      <c r="R73" s="603">
        <f t="shared" si="99"/>
        <v>105.73</v>
      </c>
      <c r="GR73" s="568"/>
      <c r="GS73" s="568"/>
      <c r="GT73" s="568"/>
      <c r="GU73" s="568"/>
      <c r="GV73" s="568"/>
      <c r="GW73" s="568"/>
      <c r="GX73" s="568"/>
      <c r="GY73" s="568"/>
      <c r="GZ73" s="568"/>
      <c r="HA73" s="568"/>
      <c r="HB73" s="568"/>
      <c r="HC73" s="568"/>
      <c r="HD73" s="568"/>
      <c r="HE73" s="568"/>
      <c r="HF73" s="568"/>
      <c r="HG73" s="568"/>
      <c r="HH73" s="568"/>
      <c r="HI73" s="568"/>
    </row>
    <row r="74" spans="1:217" s="567" customFormat="1" ht="22.5" customHeight="1">
      <c r="A74" s="72">
        <v>617003</v>
      </c>
      <c r="B74" s="600" t="s">
        <v>1109</v>
      </c>
      <c r="C74" s="601">
        <v>700</v>
      </c>
      <c r="D74" s="601">
        <v>71</v>
      </c>
      <c r="E74" s="598">
        <f t="shared" si="93"/>
        <v>4.97</v>
      </c>
      <c r="F74" s="598">
        <v>5.5</v>
      </c>
      <c r="G74" s="598">
        <f t="shared" si="94"/>
        <v>0.35</v>
      </c>
      <c r="H74" s="588">
        <v>700</v>
      </c>
      <c r="I74" s="588">
        <v>344</v>
      </c>
      <c r="J74" s="598">
        <f t="shared" si="95"/>
        <v>20.47</v>
      </c>
      <c r="K74" s="598"/>
      <c r="L74" s="598">
        <f t="shared" si="96"/>
        <v>31.29</v>
      </c>
      <c r="M74" s="603">
        <f t="shared" si="97"/>
        <v>39.769999999999996</v>
      </c>
      <c r="N74" s="603">
        <v>3.11</v>
      </c>
      <c r="O74" s="603">
        <v>36.66</v>
      </c>
      <c r="P74" s="603">
        <f t="shared" si="98"/>
        <v>-8.479999999999997</v>
      </c>
      <c r="Q74" s="603">
        <v>-8.479999999999997</v>
      </c>
      <c r="R74" s="603">
        <f t="shared" si="99"/>
        <v>0</v>
      </c>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5"/>
      <c r="BN74" s="565"/>
      <c r="BO74" s="565"/>
      <c r="BP74" s="565"/>
      <c r="BQ74" s="565"/>
      <c r="BR74" s="565"/>
      <c r="BS74" s="565"/>
      <c r="BT74" s="565"/>
      <c r="BU74" s="565"/>
      <c r="BV74" s="565"/>
      <c r="BW74" s="565"/>
      <c r="BX74" s="565"/>
      <c r="BY74" s="565"/>
      <c r="BZ74" s="565"/>
      <c r="CA74" s="565"/>
      <c r="CB74" s="565"/>
      <c r="CC74" s="565"/>
      <c r="CD74" s="565"/>
      <c r="CE74" s="565"/>
      <c r="CF74" s="565"/>
      <c r="CG74" s="565"/>
      <c r="CH74" s="565"/>
      <c r="CI74" s="565"/>
      <c r="CJ74" s="565"/>
      <c r="CK74" s="565"/>
      <c r="CL74" s="565"/>
      <c r="CM74" s="565"/>
      <c r="CN74" s="565"/>
      <c r="CO74" s="565"/>
      <c r="CP74" s="565"/>
      <c r="CQ74" s="565"/>
      <c r="CR74" s="565"/>
      <c r="CS74" s="565"/>
      <c r="CT74" s="565"/>
      <c r="CU74" s="565"/>
      <c r="CV74" s="565"/>
      <c r="CW74" s="565"/>
      <c r="CX74" s="565"/>
      <c r="CY74" s="565"/>
      <c r="CZ74" s="565"/>
      <c r="DA74" s="565"/>
      <c r="DB74" s="565"/>
      <c r="DC74" s="565"/>
      <c r="DD74" s="565"/>
      <c r="DE74" s="565"/>
      <c r="DF74" s="565"/>
      <c r="DG74" s="565"/>
      <c r="DH74" s="565"/>
      <c r="DI74" s="565"/>
      <c r="DJ74" s="565"/>
      <c r="DK74" s="565"/>
      <c r="DL74" s="565"/>
      <c r="DM74" s="565"/>
      <c r="DN74" s="565"/>
      <c r="DO74" s="565"/>
      <c r="DP74" s="565"/>
      <c r="DQ74" s="565"/>
      <c r="DR74" s="565"/>
      <c r="DS74" s="565"/>
      <c r="DT74" s="565"/>
      <c r="DU74" s="565"/>
      <c r="DV74" s="565"/>
      <c r="DW74" s="565"/>
      <c r="DX74" s="565"/>
      <c r="DY74" s="565"/>
      <c r="DZ74" s="565"/>
      <c r="EA74" s="565"/>
      <c r="EB74" s="565"/>
      <c r="EC74" s="565"/>
      <c r="ED74" s="565"/>
      <c r="EE74" s="565"/>
      <c r="EF74" s="565"/>
      <c r="EG74" s="565"/>
      <c r="EH74" s="565"/>
      <c r="EI74" s="565"/>
      <c r="EJ74" s="565"/>
      <c r="EK74" s="565"/>
      <c r="EL74" s="565"/>
      <c r="EM74" s="565"/>
      <c r="EN74" s="565"/>
      <c r="EO74" s="565"/>
      <c r="EP74" s="565"/>
      <c r="EQ74" s="565"/>
      <c r="ER74" s="565"/>
      <c r="ES74" s="565"/>
      <c r="ET74" s="565"/>
      <c r="EU74" s="565"/>
      <c r="EV74" s="565"/>
      <c r="EW74" s="565"/>
      <c r="EX74" s="565"/>
      <c r="EY74" s="565"/>
      <c r="EZ74" s="565"/>
      <c r="FA74" s="565"/>
      <c r="FB74" s="565"/>
      <c r="FC74" s="565"/>
      <c r="FD74" s="565"/>
      <c r="FE74" s="565"/>
      <c r="FF74" s="565"/>
      <c r="FG74" s="565"/>
      <c r="FH74" s="565"/>
      <c r="FI74" s="565"/>
      <c r="FJ74" s="565"/>
      <c r="FK74" s="565"/>
      <c r="FL74" s="565"/>
      <c r="FM74" s="565"/>
      <c r="FN74" s="565"/>
      <c r="FO74" s="565"/>
      <c r="FP74" s="565"/>
      <c r="FQ74" s="565"/>
      <c r="FR74" s="565"/>
      <c r="FS74" s="565"/>
      <c r="FT74" s="565"/>
      <c r="FU74" s="565"/>
      <c r="FV74" s="565"/>
      <c r="FW74" s="565"/>
      <c r="FX74" s="565"/>
      <c r="FY74" s="565"/>
      <c r="FZ74" s="565"/>
      <c r="GA74" s="565"/>
      <c r="GB74" s="565"/>
      <c r="GC74" s="565"/>
      <c r="GD74" s="565"/>
      <c r="GE74" s="565"/>
      <c r="GF74" s="565"/>
      <c r="GG74" s="565"/>
      <c r="GH74" s="565"/>
      <c r="GI74" s="565"/>
      <c r="GJ74" s="565"/>
      <c r="GK74" s="565"/>
      <c r="GL74" s="565"/>
      <c r="GM74" s="565"/>
      <c r="GN74" s="565"/>
      <c r="GO74" s="565"/>
      <c r="GP74" s="565"/>
      <c r="GQ74" s="565"/>
      <c r="GR74" s="568"/>
      <c r="GS74" s="568"/>
      <c r="GT74" s="568"/>
      <c r="GU74" s="568"/>
      <c r="GV74" s="568"/>
      <c r="GW74" s="568"/>
      <c r="GX74" s="568"/>
      <c r="GY74" s="568"/>
      <c r="GZ74" s="568"/>
      <c r="HA74" s="568"/>
      <c r="HB74" s="568"/>
      <c r="HC74" s="568"/>
      <c r="HD74" s="568"/>
      <c r="HE74" s="568"/>
      <c r="HF74" s="568"/>
      <c r="HG74" s="568"/>
      <c r="HH74" s="568"/>
      <c r="HI74" s="568"/>
    </row>
    <row r="75" spans="1:217" s="567" customFormat="1" ht="22.5" customHeight="1">
      <c r="A75" s="72">
        <v>617004</v>
      </c>
      <c r="B75" s="600" t="s">
        <v>629</v>
      </c>
      <c r="C75" s="601">
        <v>4200</v>
      </c>
      <c r="D75" s="601">
        <v>71</v>
      </c>
      <c r="E75" s="598">
        <f t="shared" si="93"/>
        <v>29.82</v>
      </c>
      <c r="F75" s="598">
        <v>5.5</v>
      </c>
      <c r="G75" s="598">
        <f t="shared" si="94"/>
        <v>2.1</v>
      </c>
      <c r="H75" s="588">
        <v>2100</v>
      </c>
      <c r="I75" s="588">
        <v>344</v>
      </c>
      <c r="J75" s="598">
        <f t="shared" si="95"/>
        <v>61.4</v>
      </c>
      <c r="K75" s="598"/>
      <c r="L75" s="598">
        <f t="shared" si="96"/>
        <v>98.82</v>
      </c>
      <c r="M75" s="603">
        <f t="shared" si="97"/>
        <v>45.33</v>
      </c>
      <c r="N75" s="603">
        <v>-17.02</v>
      </c>
      <c r="O75" s="603">
        <v>62.35</v>
      </c>
      <c r="P75" s="603">
        <f t="shared" si="98"/>
        <v>53.489999999999995</v>
      </c>
      <c r="Q75" s="603">
        <v>0</v>
      </c>
      <c r="R75" s="603">
        <f t="shared" si="99"/>
        <v>53.489999999999995</v>
      </c>
      <c r="GR75" s="568"/>
      <c r="GS75" s="568"/>
      <c r="GT75" s="568"/>
      <c r="GU75" s="568"/>
      <c r="GV75" s="568"/>
      <c r="GW75" s="568"/>
      <c r="GX75" s="568"/>
      <c r="GY75" s="568"/>
      <c r="GZ75" s="568"/>
      <c r="HA75" s="568"/>
      <c r="HB75" s="568"/>
      <c r="HC75" s="568"/>
      <c r="HD75" s="568"/>
      <c r="HE75" s="568"/>
      <c r="HF75" s="568"/>
      <c r="HG75" s="568"/>
      <c r="HH75" s="568"/>
      <c r="HI75" s="568"/>
    </row>
    <row r="76" spans="1:217" s="567" customFormat="1" ht="22.5" customHeight="1">
      <c r="A76" s="72">
        <v>617005</v>
      </c>
      <c r="B76" s="600" t="s">
        <v>758</v>
      </c>
      <c r="C76" s="601">
        <v>4100</v>
      </c>
      <c r="D76" s="601">
        <v>71</v>
      </c>
      <c r="E76" s="598">
        <f t="shared" si="93"/>
        <v>29.11</v>
      </c>
      <c r="F76" s="603">
        <v>5.5</v>
      </c>
      <c r="G76" s="603">
        <f t="shared" si="94"/>
        <v>2.05</v>
      </c>
      <c r="H76" s="588">
        <v>3000</v>
      </c>
      <c r="I76" s="588">
        <v>344</v>
      </c>
      <c r="J76" s="598">
        <f t="shared" si="95"/>
        <v>87.72</v>
      </c>
      <c r="K76" s="603"/>
      <c r="L76" s="603">
        <f t="shared" si="96"/>
        <v>124.38</v>
      </c>
      <c r="M76" s="603">
        <f t="shared" si="97"/>
        <v>217.95999999999998</v>
      </c>
      <c r="N76" s="603">
        <v>-27.49</v>
      </c>
      <c r="O76" s="603">
        <v>245.45</v>
      </c>
      <c r="P76" s="603">
        <f t="shared" si="98"/>
        <v>-93.57999999999998</v>
      </c>
      <c r="Q76" s="603">
        <v>-93.57999999999998</v>
      </c>
      <c r="R76" s="603">
        <f t="shared" si="99"/>
        <v>0</v>
      </c>
      <c r="GR76" s="568"/>
      <c r="GS76" s="568"/>
      <c r="GT76" s="568"/>
      <c r="GU76" s="568"/>
      <c r="GV76" s="568"/>
      <c r="GW76" s="568"/>
      <c r="GX76" s="568"/>
      <c r="GY76" s="568"/>
      <c r="GZ76" s="568"/>
      <c r="HA76" s="568"/>
      <c r="HB76" s="568"/>
      <c r="HC76" s="568"/>
      <c r="HD76" s="568"/>
      <c r="HE76" s="568"/>
      <c r="HF76" s="568"/>
      <c r="HG76" s="568"/>
      <c r="HH76" s="568"/>
      <c r="HI76" s="568"/>
    </row>
    <row r="77" spans="1:199" s="568" customFormat="1" ht="22.5" customHeight="1">
      <c r="A77" s="93">
        <v>618</v>
      </c>
      <c r="B77" s="594" t="s">
        <v>699</v>
      </c>
      <c r="C77" s="595">
        <f aca="true" t="shared" si="100" ref="C77:H77">SUM(C78:C83)</f>
        <v>16900</v>
      </c>
      <c r="D77" s="595"/>
      <c r="E77" s="596">
        <f t="shared" si="100"/>
        <v>119.99000000000001</v>
      </c>
      <c r="F77" s="596">
        <f t="shared" si="100"/>
        <v>37.5</v>
      </c>
      <c r="G77" s="596">
        <f t="shared" si="100"/>
        <v>8.450000000000001</v>
      </c>
      <c r="H77" s="595">
        <f t="shared" si="100"/>
        <v>13000</v>
      </c>
      <c r="I77" s="595"/>
      <c r="J77" s="596">
        <f aca="true" t="shared" si="101" ref="J77:R77">SUM(J78:J83)</f>
        <v>380.12</v>
      </c>
      <c r="K77" s="596">
        <f t="shared" si="101"/>
        <v>0</v>
      </c>
      <c r="L77" s="596">
        <f t="shared" si="101"/>
        <v>546.06</v>
      </c>
      <c r="M77" s="596">
        <f t="shared" si="101"/>
        <v>-193.63000000000008</v>
      </c>
      <c r="N77" s="596">
        <f t="shared" si="101"/>
        <v>-93.29</v>
      </c>
      <c r="O77" s="596">
        <f t="shared" si="101"/>
        <v>-100.34</v>
      </c>
      <c r="P77" s="596">
        <f t="shared" si="101"/>
        <v>739.69</v>
      </c>
      <c r="Q77" s="596">
        <f t="shared" si="101"/>
        <v>-178.49999999999997</v>
      </c>
      <c r="R77" s="596">
        <f t="shared" si="101"/>
        <v>918.19</v>
      </c>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7"/>
      <c r="BC77" s="567"/>
      <c r="BD77" s="567"/>
      <c r="BE77" s="567"/>
      <c r="BF77" s="567"/>
      <c r="BG77" s="567"/>
      <c r="BH77" s="567"/>
      <c r="BI77" s="567"/>
      <c r="BJ77" s="567"/>
      <c r="BK77" s="567"/>
      <c r="BL77" s="567"/>
      <c r="BM77" s="567"/>
      <c r="BN77" s="567"/>
      <c r="BO77" s="567"/>
      <c r="BP77" s="567"/>
      <c r="BQ77" s="567"/>
      <c r="BR77" s="567"/>
      <c r="BS77" s="567"/>
      <c r="BT77" s="567"/>
      <c r="BU77" s="567"/>
      <c r="BV77" s="567"/>
      <c r="BW77" s="567"/>
      <c r="BX77" s="567"/>
      <c r="BY77" s="567"/>
      <c r="BZ77" s="567"/>
      <c r="CA77" s="567"/>
      <c r="CB77" s="567"/>
      <c r="CC77" s="567"/>
      <c r="CD77" s="567"/>
      <c r="CE77" s="567"/>
      <c r="CF77" s="567"/>
      <c r="CG77" s="567"/>
      <c r="CH77" s="567"/>
      <c r="CI77" s="567"/>
      <c r="CJ77" s="567"/>
      <c r="CK77" s="567"/>
      <c r="CL77" s="567"/>
      <c r="CM77" s="567"/>
      <c r="CN77" s="567"/>
      <c r="CO77" s="567"/>
      <c r="CP77" s="567"/>
      <c r="CQ77" s="567"/>
      <c r="CR77" s="567"/>
      <c r="CS77" s="567"/>
      <c r="CT77" s="567"/>
      <c r="CU77" s="567"/>
      <c r="CV77" s="567"/>
      <c r="CW77" s="567"/>
      <c r="CX77" s="567"/>
      <c r="CY77" s="567"/>
      <c r="CZ77" s="567"/>
      <c r="DA77" s="567"/>
      <c r="DB77" s="567"/>
      <c r="DC77" s="567"/>
      <c r="DD77" s="567"/>
      <c r="DE77" s="567"/>
      <c r="DF77" s="567"/>
      <c r="DG77" s="567"/>
      <c r="DH77" s="567"/>
      <c r="DI77" s="567"/>
      <c r="DJ77" s="567"/>
      <c r="DK77" s="567"/>
      <c r="DL77" s="567"/>
      <c r="DM77" s="567"/>
      <c r="DN77" s="567"/>
      <c r="DO77" s="567"/>
      <c r="DP77" s="567"/>
      <c r="DQ77" s="567"/>
      <c r="DR77" s="567"/>
      <c r="DS77" s="567"/>
      <c r="DT77" s="567"/>
      <c r="DU77" s="567"/>
      <c r="DV77" s="567"/>
      <c r="DW77" s="567"/>
      <c r="DX77" s="567"/>
      <c r="DY77" s="567"/>
      <c r="DZ77" s="567"/>
      <c r="EA77" s="567"/>
      <c r="EB77" s="567"/>
      <c r="EC77" s="567"/>
      <c r="ED77" s="567"/>
      <c r="EE77" s="567"/>
      <c r="EF77" s="567"/>
      <c r="EG77" s="567"/>
      <c r="EH77" s="567"/>
      <c r="EI77" s="567"/>
      <c r="EJ77" s="567"/>
      <c r="EK77" s="567"/>
      <c r="EL77" s="567"/>
      <c r="EM77" s="567"/>
      <c r="EN77" s="567"/>
      <c r="EO77" s="567"/>
      <c r="EP77" s="567"/>
      <c r="EQ77" s="567"/>
      <c r="ER77" s="567"/>
      <c r="ES77" s="567"/>
      <c r="ET77" s="567"/>
      <c r="EU77" s="567"/>
      <c r="EV77" s="567"/>
      <c r="EW77" s="567"/>
      <c r="EX77" s="567"/>
      <c r="EY77" s="567"/>
      <c r="EZ77" s="567"/>
      <c r="FA77" s="567"/>
      <c r="FB77" s="567"/>
      <c r="FC77" s="567"/>
      <c r="FD77" s="567"/>
      <c r="FE77" s="567"/>
      <c r="FF77" s="567"/>
      <c r="FG77" s="567"/>
      <c r="FH77" s="567"/>
      <c r="FI77" s="567"/>
      <c r="FJ77" s="567"/>
      <c r="FK77" s="567"/>
      <c r="FL77" s="567"/>
      <c r="FM77" s="567"/>
      <c r="FN77" s="567"/>
      <c r="FO77" s="567"/>
      <c r="FP77" s="567"/>
      <c r="FQ77" s="567"/>
      <c r="FR77" s="567"/>
      <c r="FS77" s="567"/>
      <c r="FT77" s="567"/>
      <c r="FU77" s="567"/>
      <c r="FV77" s="567"/>
      <c r="FW77" s="567"/>
      <c r="FX77" s="567"/>
      <c r="FY77" s="567"/>
      <c r="FZ77" s="567"/>
      <c r="GA77" s="567"/>
      <c r="GB77" s="567"/>
      <c r="GC77" s="567"/>
      <c r="GD77" s="567"/>
      <c r="GE77" s="567"/>
      <c r="GF77" s="567"/>
      <c r="GG77" s="567"/>
      <c r="GH77" s="567"/>
      <c r="GI77" s="567"/>
      <c r="GJ77" s="567"/>
      <c r="GK77" s="567"/>
      <c r="GL77" s="567"/>
      <c r="GM77" s="567"/>
      <c r="GN77" s="567"/>
      <c r="GO77" s="567"/>
      <c r="GP77" s="567"/>
      <c r="GQ77" s="567"/>
    </row>
    <row r="78" spans="1:199" s="568" customFormat="1" ht="22.5" customHeight="1">
      <c r="A78" s="93">
        <v>618001</v>
      </c>
      <c r="B78" s="15" t="s">
        <v>1339</v>
      </c>
      <c r="C78" s="597">
        <v>0</v>
      </c>
      <c r="D78" s="597">
        <v>71</v>
      </c>
      <c r="E78" s="599">
        <v>0</v>
      </c>
      <c r="F78" s="599">
        <v>10</v>
      </c>
      <c r="G78" s="599">
        <v>0</v>
      </c>
      <c r="H78" s="597">
        <v>0</v>
      </c>
      <c r="I78" s="597">
        <v>344</v>
      </c>
      <c r="J78" s="598">
        <f aca="true" t="shared" si="102" ref="J78:J83">ROUND(H78*I78*85%/10000,2)</f>
        <v>0</v>
      </c>
      <c r="K78" s="599"/>
      <c r="L78" s="599">
        <f aca="true" t="shared" si="103" ref="L78:L83">E78+F78+G78+J78+K78</f>
        <v>10</v>
      </c>
      <c r="M78" s="603">
        <f aca="true" t="shared" si="104" ref="M78:M83">N78+O78</f>
        <v>10</v>
      </c>
      <c r="N78" s="603">
        <v>10</v>
      </c>
      <c r="O78" s="603">
        <v>0</v>
      </c>
      <c r="P78" s="603">
        <f aca="true" t="shared" si="105" ref="P78:P83">L78-M78</f>
        <v>0</v>
      </c>
      <c r="Q78" s="603">
        <v>0</v>
      </c>
      <c r="R78" s="603">
        <f aca="true" t="shared" si="106" ref="R78:R83">P78-Q78</f>
        <v>0</v>
      </c>
      <c r="S78" s="567"/>
      <c r="T78" s="567"/>
      <c r="U78" s="567"/>
      <c r="V78" s="567"/>
      <c r="W78" s="567"/>
      <c r="X78" s="567"/>
      <c r="Y78" s="567"/>
      <c r="Z78" s="567"/>
      <c r="AA78" s="567"/>
      <c r="AB78" s="567"/>
      <c r="AC78" s="567"/>
      <c r="AD78" s="567"/>
      <c r="AE78" s="567"/>
      <c r="AF78" s="567"/>
      <c r="AG78" s="567"/>
      <c r="AH78" s="567"/>
      <c r="AI78" s="567"/>
      <c r="AJ78" s="567"/>
      <c r="AK78" s="567"/>
      <c r="AL78" s="567"/>
      <c r="AM78" s="567"/>
      <c r="AN78" s="567"/>
      <c r="AO78" s="567"/>
      <c r="AP78" s="567"/>
      <c r="AQ78" s="567"/>
      <c r="AR78" s="567"/>
      <c r="AS78" s="567"/>
      <c r="AT78" s="567"/>
      <c r="AU78" s="567"/>
      <c r="AV78" s="567"/>
      <c r="AW78" s="567"/>
      <c r="AX78" s="567"/>
      <c r="AY78" s="567"/>
      <c r="AZ78" s="567"/>
      <c r="BA78" s="567"/>
      <c r="BB78" s="567"/>
      <c r="BC78" s="567"/>
      <c r="BD78" s="567"/>
      <c r="BE78" s="567"/>
      <c r="BF78" s="567"/>
      <c r="BG78" s="567"/>
      <c r="BH78" s="567"/>
      <c r="BI78" s="567"/>
      <c r="BJ78" s="567"/>
      <c r="BK78" s="567"/>
      <c r="BL78" s="567"/>
      <c r="BM78" s="567"/>
      <c r="BN78" s="567"/>
      <c r="BO78" s="567"/>
      <c r="BP78" s="567"/>
      <c r="BQ78" s="567"/>
      <c r="BR78" s="567"/>
      <c r="BS78" s="567"/>
      <c r="BT78" s="567"/>
      <c r="BU78" s="567"/>
      <c r="BV78" s="567"/>
      <c r="BW78" s="567"/>
      <c r="BX78" s="567"/>
      <c r="BY78" s="567"/>
      <c r="BZ78" s="567"/>
      <c r="CA78" s="567"/>
      <c r="CB78" s="567"/>
      <c r="CC78" s="567"/>
      <c r="CD78" s="567"/>
      <c r="CE78" s="567"/>
      <c r="CF78" s="567"/>
      <c r="CG78" s="567"/>
      <c r="CH78" s="567"/>
      <c r="CI78" s="567"/>
      <c r="CJ78" s="567"/>
      <c r="CK78" s="567"/>
      <c r="CL78" s="567"/>
      <c r="CM78" s="567"/>
      <c r="CN78" s="567"/>
      <c r="CO78" s="567"/>
      <c r="CP78" s="567"/>
      <c r="CQ78" s="567"/>
      <c r="CR78" s="567"/>
      <c r="CS78" s="567"/>
      <c r="CT78" s="567"/>
      <c r="CU78" s="567"/>
      <c r="CV78" s="567"/>
      <c r="CW78" s="567"/>
      <c r="CX78" s="567"/>
      <c r="CY78" s="567"/>
      <c r="CZ78" s="567"/>
      <c r="DA78" s="567"/>
      <c r="DB78" s="567"/>
      <c r="DC78" s="567"/>
      <c r="DD78" s="567"/>
      <c r="DE78" s="567"/>
      <c r="DF78" s="567"/>
      <c r="DG78" s="567"/>
      <c r="DH78" s="567"/>
      <c r="DI78" s="567"/>
      <c r="DJ78" s="567"/>
      <c r="DK78" s="567"/>
      <c r="DL78" s="567"/>
      <c r="DM78" s="567"/>
      <c r="DN78" s="567"/>
      <c r="DO78" s="567"/>
      <c r="DP78" s="567"/>
      <c r="DQ78" s="567"/>
      <c r="DR78" s="567"/>
      <c r="DS78" s="567"/>
      <c r="DT78" s="567"/>
      <c r="DU78" s="567"/>
      <c r="DV78" s="567"/>
      <c r="DW78" s="567"/>
      <c r="DX78" s="567"/>
      <c r="DY78" s="567"/>
      <c r="DZ78" s="567"/>
      <c r="EA78" s="567"/>
      <c r="EB78" s="567"/>
      <c r="EC78" s="567"/>
      <c r="ED78" s="567"/>
      <c r="EE78" s="567"/>
      <c r="EF78" s="567"/>
      <c r="EG78" s="567"/>
      <c r="EH78" s="567"/>
      <c r="EI78" s="567"/>
      <c r="EJ78" s="567"/>
      <c r="EK78" s="567"/>
      <c r="EL78" s="567"/>
      <c r="EM78" s="567"/>
      <c r="EN78" s="567"/>
      <c r="EO78" s="567"/>
      <c r="EP78" s="567"/>
      <c r="EQ78" s="567"/>
      <c r="ER78" s="567"/>
      <c r="ES78" s="567"/>
      <c r="ET78" s="567"/>
      <c r="EU78" s="567"/>
      <c r="EV78" s="567"/>
      <c r="EW78" s="567"/>
      <c r="EX78" s="567"/>
      <c r="EY78" s="567"/>
      <c r="EZ78" s="567"/>
      <c r="FA78" s="567"/>
      <c r="FB78" s="567"/>
      <c r="FC78" s="567"/>
      <c r="FD78" s="567"/>
      <c r="FE78" s="567"/>
      <c r="FF78" s="567"/>
      <c r="FG78" s="567"/>
      <c r="FH78" s="567"/>
      <c r="FI78" s="567"/>
      <c r="FJ78" s="567"/>
      <c r="FK78" s="567"/>
      <c r="FL78" s="567"/>
      <c r="FM78" s="567"/>
      <c r="FN78" s="567"/>
      <c r="FO78" s="567"/>
      <c r="FP78" s="567"/>
      <c r="FQ78" s="567"/>
      <c r="FR78" s="567"/>
      <c r="FS78" s="567"/>
      <c r="FT78" s="567"/>
      <c r="FU78" s="567"/>
      <c r="FV78" s="567"/>
      <c r="FW78" s="567"/>
      <c r="FX78" s="567"/>
      <c r="FY78" s="567"/>
      <c r="FZ78" s="567"/>
      <c r="GA78" s="567"/>
      <c r="GB78" s="567"/>
      <c r="GC78" s="567"/>
      <c r="GD78" s="567"/>
      <c r="GE78" s="567"/>
      <c r="GF78" s="567"/>
      <c r="GG78" s="567"/>
      <c r="GH78" s="567"/>
      <c r="GI78" s="567"/>
      <c r="GJ78" s="567"/>
      <c r="GK78" s="567"/>
      <c r="GL78" s="567"/>
      <c r="GM78" s="567"/>
      <c r="GN78" s="567"/>
      <c r="GO78" s="567"/>
      <c r="GP78" s="567"/>
      <c r="GQ78" s="567"/>
    </row>
    <row r="79" spans="1:217" s="567" customFormat="1" ht="22.5" customHeight="1">
      <c r="A79" s="72">
        <v>618002</v>
      </c>
      <c r="B79" s="600" t="s">
        <v>1110</v>
      </c>
      <c r="C79" s="601">
        <v>4900</v>
      </c>
      <c r="D79" s="601">
        <v>71</v>
      </c>
      <c r="E79" s="598">
        <f aca="true" t="shared" si="107" ref="E79:E83">ROUND(C79*D79/10000,2)</f>
        <v>34.79</v>
      </c>
      <c r="F79" s="598">
        <v>5.5</v>
      </c>
      <c r="G79" s="598">
        <f aca="true" t="shared" si="108" ref="G79:G83">ROUND(C79*5/10000,2)</f>
        <v>2.45</v>
      </c>
      <c r="H79" s="601">
        <v>4500</v>
      </c>
      <c r="I79" s="601">
        <v>344</v>
      </c>
      <c r="J79" s="598">
        <f t="shared" si="102"/>
        <v>131.58</v>
      </c>
      <c r="K79" s="598"/>
      <c r="L79" s="598">
        <f t="shared" si="103"/>
        <v>174.32000000000002</v>
      </c>
      <c r="M79" s="603">
        <f t="shared" si="104"/>
        <v>-425.85</v>
      </c>
      <c r="N79" s="603">
        <v>-72.34</v>
      </c>
      <c r="O79" s="603">
        <v>-353.51</v>
      </c>
      <c r="P79" s="603">
        <f t="shared" si="105"/>
        <v>600.1700000000001</v>
      </c>
      <c r="Q79" s="603">
        <v>0</v>
      </c>
      <c r="R79" s="603">
        <f t="shared" si="106"/>
        <v>600.1700000000001</v>
      </c>
      <c r="GR79" s="568"/>
      <c r="GS79" s="568"/>
      <c r="GT79" s="568"/>
      <c r="GU79" s="568"/>
      <c r="GV79" s="568"/>
      <c r="GW79" s="568"/>
      <c r="GX79" s="568"/>
      <c r="GY79" s="568"/>
      <c r="GZ79" s="568"/>
      <c r="HA79" s="568"/>
      <c r="HB79" s="568"/>
      <c r="HC79" s="568"/>
      <c r="HD79" s="568"/>
      <c r="HE79" s="568"/>
      <c r="HF79" s="568"/>
      <c r="HG79" s="568"/>
      <c r="HH79" s="568"/>
      <c r="HI79" s="568"/>
    </row>
    <row r="80" spans="1:217" s="567" customFormat="1" ht="22.5" customHeight="1">
      <c r="A80" s="72">
        <v>618003</v>
      </c>
      <c r="B80" s="600" t="s">
        <v>760</v>
      </c>
      <c r="C80" s="601">
        <v>3900</v>
      </c>
      <c r="D80" s="601">
        <v>71</v>
      </c>
      <c r="E80" s="598">
        <f t="shared" si="107"/>
        <v>27.69</v>
      </c>
      <c r="F80" s="598">
        <v>5.5</v>
      </c>
      <c r="G80" s="598">
        <f t="shared" si="108"/>
        <v>1.95</v>
      </c>
      <c r="H80" s="601">
        <v>2700</v>
      </c>
      <c r="I80" s="601">
        <v>344</v>
      </c>
      <c r="J80" s="598">
        <f t="shared" si="102"/>
        <v>78.95</v>
      </c>
      <c r="K80" s="598"/>
      <c r="L80" s="598">
        <f t="shared" si="103"/>
        <v>114.09</v>
      </c>
      <c r="M80" s="603">
        <f t="shared" si="104"/>
        <v>292.59</v>
      </c>
      <c r="N80" s="603">
        <v>26.09</v>
      </c>
      <c r="O80" s="603">
        <v>266.5</v>
      </c>
      <c r="P80" s="603">
        <f t="shared" si="105"/>
        <v>-178.49999999999997</v>
      </c>
      <c r="Q80" s="603">
        <v>-178.49999999999997</v>
      </c>
      <c r="R80" s="603">
        <f t="shared" si="106"/>
        <v>0</v>
      </c>
      <c r="GR80" s="568"/>
      <c r="GS80" s="568"/>
      <c r="GT80" s="568"/>
      <c r="GU80" s="568"/>
      <c r="GV80" s="568"/>
      <c r="GW80" s="568"/>
      <c r="GX80" s="568"/>
      <c r="GY80" s="568"/>
      <c r="GZ80" s="568"/>
      <c r="HA80" s="568"/>
      <c r="HB80" s="568"/>
      <c r="HC80" s="568"/>
      <c r="HD80" s="568"/>
      <c r="HE80" s="568"/>
      <c r="HF80" s="568"/>
      <c r="HG80" s="568"/>
      <c r="HH80" s="568"/>
      <c r="HI80" s="568"/>
    </row>
    <row r="81" spans="1:217" s="567" customFormat="1" ht="22.5" customHeight="1">
      <c r="A81" s="72">
        <v>618005</v>
      </c>
      <c r="B81" s="600" t="s">
        <v>762</v>
      </c>
      <c r="C81" s="601">
        <v>4500</v>
      </c>
      <c r="D81" s="601">
        <v>71</v>
      </c>
      <c r="E81" s="598">
        <f t="shared" si="107"/>
        <v>31.95</v>
      </c>
      <c r="F81" s="598">
        <v>5.5</v>
      </c>
      <c r="G81" s="598">
        <f t="shared" si="108"/>
        <v>2.25</v>
      </c>
      <c r="H81" s="588">
        <v>2600</v>
      </c>
      <c r="I81" s="588">
        <v>344</v>
      </c>
      <c r="J81" s="598">
        <f t="shared" si="102"/>
        <v>76.02</v>
      </c>
      <c r="K81" s="598"/>
      <c r="L81" s="598">
        <f t="shared" si="103"/>
        <v>115.72</v>
      </c>
      <c r="M81" s="603">
        <f t="shared" si="104"/>
        <v>108.46</v>
      </c>
      <c r="N81" s="603">
        <v>-32.08</v>
      </c>
      <c r="O81" s="603">
        <v>140.54</v>
      </c>
      <c r="P81" s="603">
        <f t="shared" si="105"/>
        <v>7.260000000000005</v>
      </c>
      <c r="Q81" s="603">
        <v>0</v>
      </c>
      <c r="R81" s="603">
        <f t="shared" si="106"/>
        <v>7.260000000000005</v>
      </c>
      <c r="GR81" s="568"/>
      <c r="GS81" s="568"/>
      <c r="GT81" s="568"/>
      <c r="GU81" s="568"/>
      <c r="GV81" s="568"/>
      <c r="GW81" s="568"/>
      <c r="GX81" s="568"/>
      <c r="GY81" s="568"/>
      <c r="GZ81" s="568"/>
      <c r="HA81" s="568"/>
      <c r="HB81" s="568"/>
      <c r="HC81" s="568"/>
      <c r="HD81" s="568"/>
      <c r="HE81" s="568"/>
      <c r="HF81" s="568"/>
      <c r="HG81" s="568"/>
      <c r="HH81" s="568"/>
      <c r="HI81" s="568"/>
    </row>
    <row r="82" spans="1:217" s="567" customFormat="1" ht="22.5" customHeight="1">
      <c r="A82" s="72">
        <v>618006</v>
      </c>
      <c r="B82" s="604" t="s">
        <v>764</v>
      </c>
      <c r="C82" s="601">
        <v>2800</v>
      </c>
      <c r="D82" s="601">
        <v>71</v>
      </c>
      <c r="E82" s="598">
        <f t="shared" si="107"/>
        <v>19.88</v>
      </c>
      <c r="F82" s="598">
        <v>5.5</v>
      </c>
      <c r="G82" s="598">
        <f t="shared" si="108"/>
        <v>1.4</v>
      </c>
      <c r="H82" s="601">
        <v>1800</v>
      </c>
      <c r="I82" s="601">
        <v>344</v>
      </c>
      <c r="J82" s="598">
        <f t="shared" si="102"/>
        <v>52.63</v>
      </c>
      <c r="K82" s="598"/>
      <c r="L82" s="598">
        <f t="shared" si="103"/>
        <v>79.41</v>
      </c>
      <c r="M82" s="603">
        <f t="shared" si="104"/>
        <v>6.81</v>
      </c>
      <c r="N82" s="603">
        <v>-7.62</v>
      </c>
      <c r="O82" s="603">
        <v>14.43</v>
      </c>
      <c r="P82" s="603">
        <f t="shared" si="105"/>
        <v>72.6</v>
      </c>
      <c r="Q82" s="603">
        <v>0</v>
      </c>
      <c r="R82" s="603">
        <f t="shared" si="106"/>
        <v>72.6</v>
      </c>
      <c r="GR82" s="568"/>
      <c r="GS82" s="568"/>
      <c r="GT82" s="568"/>
      <c r="GU82" s="568"/>
      <c r="GV82" s="568"/>
      <c r="GW82" s="568"/>
      <c r="GX82" s="568"/>
      <c r="GY82" s="568"/>
      <c r="GZ82" s="568"/>
      <c r="HA82" s="568"/>
      <c r="HB82" s="568"/>
      <c r="HC82" s="568"/>
      <c r="HD82" s="568"/>
      <c r="HE82" s="568"/>
      <c r="HF82" s="568"/>
      <c r="HG82" s="568"/>
      <c r="HH82" s="568"/>
      <c r="HI82" s="568"/>
    </row>
    <row r="83" spans="1:217" s="567" customFormat="1" ht="22.5" customHeight="1">
      <c r="A83" s="72">
        <v>618009</v>
      </c>
      <c r="B83" s="600" t="s">
        <v>766</v>
      </c>
      <c r="C83" s="601">
        <v>800</v>
      </c>
      <c r="D83" s="601">
        <v>71</v>
      </c>
      <c r="E83" s="598">
        <f t="shared" si="107"/>
        <v>5.68</v>
      </c>
      <c r="F83" s="598">
        <v>5.5</v>
      </c>
      <c r="G83" s="598">
        <f t="shared" si="108"/>
        <v>0.4</v>
      </c>
      <c r="H83" s="601">
        <v>1400</v>
      </c>
      <c r="I83" s="601">
        <v>344</v>
      </c>
      <c r="J83" s="598">
        <f t="shared" si="102"/>
        <v>40.94</v>
      </c>
      <c r="K83" s="598"/>
      <c r="L83" s="598">
        <f t="shared" si="103"/>
        <v>52.519999999999996</v>
      </c>
      <c r="M83" s="603">
        <f t="shared" si="104"/>
        <v>-185.64000000000001</v>
      </c>
      <c r="N83" s="603">
        <v>-17.34</v>
      </c>
      <c r="O83" s="603">
        <v>-168.3</v>
      </c>
      <c r="P83" s="603">
        <f t="shared" si="105"/>
        <v>238.16000000000003</v>
      </c>
      <c r="Q83" s="603">
        <v>0</v>
      </c>
      <c r="R83" s="603">
        <f t="shared" si="106"/>
        <v>238.16000000000003</v>
      </c>
      <c r="GR83" s="568"/>
      <c r="GS83" s="568"/>
      <c r="GT83" s="568"/>
      <c r="GU83" s="568"/>
      <c r="GV83" s="568"/>
      <c r="GW83" s="568"/>
      <c r="GX83" s="568"/>
      <c r="GY83" s="568"/>
      <c r="GZ83" s="568"/>
      <c r="HA83" s="568"/>
      <c r="HB83" s="568"/>
      <c r="HC83" s="568"/>
      <c r="HD83" s="568"/>
      <c r="HE83" s="568"/>
      <c r="HF83" s="568"/>
      <c r="HG83" s="568"/>
      <c r="HH83" s="568"/>
      <c r="HI83" s="568"/>
    </row>
    <row r="84" spans="1:199" s="568" customFormat="1" ht="22.5" customHeight="1">
      <c r="A84" s="93">
        <v>619</v>
      </c>
      <c r="B84" s="594" t="s">
        <v>700</v>
      </c>
      <c r="C84" s="595">
        <f aca="true" t="shared" si="109" ref="C84:H84">SUM(C85:C87)</f>
        <v>7300</v>
      </c>
      <c r="D84" s="595"/>
      <c r="E84" s="596">
        <f t="shared" si="109"/>
        <v>51.83</v>
      </c>
      <c r="F84" s="596">
        <f t="shared" si="109"/>
        <v>21</v>
      </c>
      <c r="G84" s="596">
        <f t="shared" si="109"/>
        <v>3.65</v>
      </c>
      <c r="H84" s="595">
        <f t="shared" si="109"/>
        <v>5500</v>
      </c>
      <c r="I84" s="595"/>
      <c r="J84" s="596">
        <f aca="true" t="shared" si="110" ref="J84:R84">SUM(J85:J87)</f>
        <v>160.82</v>
      </c>
      <c r="K84" s="596">
        <f t="shared" si="110"/>
        <v>0</v>
      </c>
      <c r="L84" s="596">
        <f t="shared" si="110"/>
        <v>237.29999999999998</v>
      </c>
      <c r="M84" s="596">
        <f t="shared" si="110"/>
        <v>1275.0700000000002</v>
      </c>
      <c r="N84" s="596">
        <f t="shared" si="110"/>
        <v>26.290000000000003</v>
      </c>
      <c r="O84" s="596">
        <f t="shared" si="110"/>
        <v>1248.7800000000002</v>
      </c>
      <c r="P84" s="596">
        <f t="shared" si="110"/>
        <v>-1037.7700000000002</v>
      </c>
      <c r="Q84" s="596">
        <f t="shared" si="110"/>
        <v>-1241.7900000000002</v>
      </c>
      <c r="R84" s="596">
        <f t="shared" si="110"/>
        <v>204.01999999999998</v>
      </c>
      <c r="S84" s="567"/>
      <c r="T84" s="567"/>
      <c r="U84" s="567"/>
      <c r="V84" s="567"/>
      <c r="W84" s="567"/>
      <c r="X84" s="567"/>
      <c r="Y84" s="567"/>
      <c r="Z84" s="567"/>
      <c r="AA84" s="567"/>
      <c r="AB84" s="567"/>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67"/>
      <c r="AY84" s="567"/>
      <c r="AZ84" s="567"/>
      <c r="BA84" s="567"/>
      <c r="BB84" s="567"/>
      <c r="BC84" s="567"/>
      <c r="BD84" s="567"/>
      <c r="BE84" s="567"/>
      <c r="BF84" s="567"/>
      <c r="BG84" s="567"/>
      <c r="BH84" s="567"/>
      <c r="BI84" s="567"/>
      <c r="BJ84" s="567"/>
      <c r="BK84" s="567"/>
      <c r="BL84" s="567"/>
      <c r="BM84" s="567"/>
      <c r="BN84" s="567"/>
      <c r="BO84" s="567"/>
      <c r="BP84" s="567"/>
      <c r="BQ84" s="567"/>
      <c r="BR84" s="567"/>
      <c r="BS84" s="567"/>
      <c r="BT84" s="567"/>
      <c r="BU84" s="567"/>
      <c r="BV84" s="567"/>
      <c r="BW84" s="567"/>
      <c r="BX84" s="567"/>
      <c r="BY84" s="567"/>
      <c r="BZ84" s="567"/>
      <c r="CA84" s="567"/>
      <c r="CB84" s="567"/>
      <c r="CC84" s="567"/>
      <c r="CD84" s="567"/>
      <c r="CE84" s="567"/>
      <c r="CF84" s="567"/>
      <c r="CG84" s="567"/>
      <c r="CH84" s="567"/>
      <c r="CI84" s="567"/>
      <c r="CJ84" s="567"/>
      <c r="CK84" s="567"/>
      <c r="CL84" s="567"/>
      <c r="CM84" s="567"/>
      <c r="CN84" s="567"/>
      <c r="CO84" s="567"/>
      <c r="CP84" s="567"/>
      <c r="CQ84" s="567"/>
      <c r="CR84" s="567"/>
      <c r="CS84" s="567"/>
      <c r="CT84" s="567"/>
      <c r="CU84" s="567"/>
      <c r="CV84" s="567"/>
      <c r="CW84" s="567"/>
      <c r="CX84" s="567"/>
      <c r="CY84" s="567"/>
      <c r="CZ84" s="567"/>
      <c r="DA84" s="567"/>
      <c r="DB84" s="567"/>
      <c r="DC84" s="567"/>
      <c r="DD84" s="567"/>
      <c r="DE84" s="567"/>
      <c r="DF84" s="567"/>
      <c r="DG84" s="567"/>
      <c r="DH84" s="567"/>
      <c r="DI84" s="567"/>
      <c r="DJ84" s="567"/>
      <c r="DK84" s="567"/>
      <c r="DL84" s="567"/>
      <c r="DM84" s="567"/>
      <c r="DN84" s="567"/>
      <c r="DO84" s="567"/>
      <c r="DP84" s="567"/>
      <c r="DQ84" s="567"/>
      <c r="DR84" s="567"/>
      <c r="DS84" s="567"/>
      <c r="DT84" s="567"/>
      <c r="DU84" s="567"/>
      <c r="DV84" s="567"/>
      <c r="DW84" s="567"/>
      <c r="DX84" s="567"/>
      <c r="DY84" s="567"/>
      <c r="DZ84" s="567"/>
      <c r="EA84" s="567"/>
      <c r="EB84" s="567"/>
      <c r="EC84" s="567"/>
      <c r="ED84" s="567"/>
      <c r="EE84" s="567"/>
      <c r="EF84" s="567"/>
      <c r="EG84" s="567"/>
      <c r="EH84" s="567"/>
      <c r="EI84" s="567"/>
      <c r="EJ84" s="567"/>
      <c r="EK84" s="567"/>
      <c r="EL84" s="567"/>
      <c r="EM84" s="567"/>
      <c r="EN84" s="567"/>
      <c r="EO84" s="567"/>
      <c r="EP84" s="567"/>
      <c r="EQ84" s="567"/>
      <c r="ER84" s="567"/>
      <c r="ES84" s="567"/>
      <c r="ET84" s="567"/>
      <c r="EU84" s="567"/>
      <c r="EV84" s="567"/>
      <c r="EW84" s="567"/>
      <c r="EX84" s="567"/>
      <c r="EY84" s="567"/>
      <c r="EZ84" s="567"/>
      <c r="FA84" s="567"/>
      <c r="FB84" s="567"/>
      <c r="FC84" s="567"/>
      <c r="FD84" s="567"/>
      <c r="FE84" s="567"/>
      <c r="FF84" s="567"/>
      <c r="FG84" s="567"/>
      <c r="FH84" s="567"/>
      <c r="FI84" s="567"/>
      <c r="FJ84" s="567"/>
      <c r="FK84" s="567"/>
      <c r="FL84" s="567"/>
      <c r="FM84" s="567"/>
      <c r="FN84" s="567"/>
      <c r="FO84" s="567"/>
      <c r="FP84" s="567"/>
      <c r="FQ84" s="567"/>
      <c r="FR84" s="567"/>
      <c r="FS84" s="567"/>
      <c r="FT84" s="567"/>
      <c r="FU84" s="567"/>
      <c r="FV84" s="567"/>
      <c r="FW84" s="567"/>
      <c r="FX84" s="567"/>
      <c r="FY84" s="567"/>
      <c r="FZ84" s="567"/>
      <c r="GA84" s="567"/>
      <c r="GB84" s="567"/>
      <c r="GC84" s="567"/>
      <c r="GD84" s="567"/>
      <c r="GE84" s="567"/>
      <c r="GF84" s="567"/>
      <c r="GG84" s="567"/>
      <c r="GH84" s="567"/>
      <c r="GI84" s="567"/>
      <c r="GJ84" s="567"/>
      <c r="GK84" s="567"/>
      <c r="GL84" s="567"/>
      <c r="GM84" s="567"/>
      <c r="GN84" s="567"/>
      <c r="GO84" s="567"/>
      <c r="GP84" s="567"/>
      <c r="GQ84" s="567"/>
    </row>
    <row r="85" spans="1:199" s="568" customFormat="1" ht="22.5" customHeight="1">
      <c r="A85" s="93">
        <v>619001</v>
      </c>
      <c r="B85" s="15" t="s">
        <v>1340</v>
      </c>
      <c r="C85" s="597">
        <v>400</v>
      </c>
      <c r="D85" s="597">
        <v>71</v>
      </c>
      <c r="E85" s="599">
        <f aca="true" t="shared" si="111" ref="E85:E87">ROUND(C85*D85/10000,2)</f>
        <v>2.84</v>
      </c>
      <c r="F85" s="599">
        <v>10</v>
      </c>
      <c r="G85" s="599">
        <f aca="true" t="shared" si="112" ref="G85:G87">ROUND(C85*5/10000,2)</f>
        <v>0.2</v>
      </c>
      <c r="H85" s="597">
        <v>0</v>
      </c>
      <c r="I85" s="597">
        <v>344</v>
      </c>
      <c r="J85" s="598">
        <f aca="true" t="shared" si="113" ref="J85:J87">ROUND(H85*I85*85%/10000,2)</f>
        <v>0</v>
      </c>
      <c r="K85" s="599"/>
      <c r="L85" s="599">
        <f aca="true" t="shared" si="114" ref="L85:L87">E85+F85+G85+J85+K85</f>
        <v>13.04</v>
      </c>
      <c r="M85" s="603">
        <f aca="true" t="shared" si="115" ref="M85:M87">N85+O85</f>
        <v>143.92000000000002</v>
      </c>
      <c r="N85" s="603">
        <v>17.02</v>
      </c>
      <c r="O85" s="603">
        <v>126.9</v>
      </c>
      <c r="P85" s="603">
        <f aca="true" t="shared" si="116" ref="P85:P87">L85-M85</f>
        <v>-130.88000000000002</v>
      </c>
      <c r="Q85" s="603">
        <v>-130.88000000000002</v>
      </c>
      <c r="R85" s="603">
        <f aca="true" t="shared" si="117" ref="R85:R87">P85-Q85</f>
        <v>0</v>
      </c>
      <c r="S85" s="567"/>
      <c r="T85" s="567"/>
      <c r="U85" s="567"/>
      <c r="V85" s="567"/>
      <c r="W85" s="567"/>
      <c r="X85" s="567"/>
      <c r="Y85" s="567"/>
      <c r="Z85" s="567"/>
      <c r="AA85" s="567"/>
      <c r="AB85" s="567"/>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67"/>
      <c r="AY85" s="567"/>
      <c r="AZ85" s="567"/>
      <c r="BA85" s="567"/>
      <c r="BB85" s="567"/>
      <c r="BC85" s="567"/>
      <c r="BD85" s="567"/>
      <c r="BE85" s="567"/>
      <c r="BF85" s="567"/>
      <c r="BG85" s="567"/>
      <c r="BH85" s="567"/>
      <c r="BI85" s="567"/>
      <c r="BJ85" s="567"/>
      <c r="BK85" s="567"/>
      <c r="BL85" s="567"/>
      <c r="BM85" s="567"/>
      <c r="BN85" s="567"/>
      <c r="BO85" s="567"/>
      <c r="BP85" s="567"/>
      <c r="BQ85" s="567"/>
      <c r="BR85" s="567"/>
      <c r="BS85" s="567"/>
      <c r="BT85" s="567"/>
      <c r="BU85" s="567"/>
      <c r="BV85" s="567"/>
      <c r="BW85" s="567"/>
      <c r="BX85" s="567"/>
      <c r="BY85" s="567"/>
      <c r="BZ85" s="567"/>
      <c r="CA85" s="567"/>
      <c r="CB85" s="567"/>
      <c r="CC85" s="567"/>
      <c r="CD85" s="567"/>
      <c r="CE85" s="567"/>
      <c r="CF85" s="567"/>
      <c r="CG85" s="567"/>
      <c r="CH85" s="567"/>
      <c r="CI85" s="567"/>
      <c r="CJ85" s="567"/>
      <c r="CK85" s="567"/>
      <c r="CL85" s="567"/>
      <c r="CM85" s="567"/>
      <c r="CN85" s="567"/>
      <c r="CO85" s="567"/>
      <c r="CP85" s="567"/>
      <c r="CQ85" s="567"/>
      <c r="CR85" s="567"/>
      <c r="CS85" s="567"/>
      <c r="CT85" s="567"/>
      <c r="CU85" s="567"/>
      <c r="CV85" s="567"/>
      <c r="CW85" s="567"/>
      <c r="CX85" s="567"/>
      <c r="CY85" s="567"/>
      <c r="CZ85" s="567"/>
      <c r="DA85" s="567"/>
      <c r="DB85" s="567"/>
      <c r="DC85" s="567"/>
      <c r="DD85" s="567"/>
      <c r="DE85" s="567"/>
      <c r="DF85" s="567"/>
      <c r="DG85" s="567"/>
      <c r="DH85" s="567"/>
      <c r="DI85" s="567"/>
      <c r="DJ85" s="567"/>
      <c r="DK85" s="567"/>
      <c r="DL85" s="567"/>
      <c r="DM85" s="567"/>
      <c r="DN85" s="567"/>
      <c r="DO85" s="567"/>
      <c r="DP85" s="567"/>
      <c r="DQ85" s="567"/>
      <c r="DR85" s="567"/>
      <c r="DS85" s="567"/>
      <c r="DT85" s="567"/>
      <c r="DU85" s="567"/>
      <c r="DV85" s="567"/>
      <c r="DW85" s="567"/>
      <c r="DX85" s="567"/>
      <c r="DY85" s="567"/>
      <c r="DZ85" s="567"/>
      <c r="EA85" s="567"/>
      <c r="EB85" s="567"/>
      <c r="EC85" s="567"/>
      <c r="ED85" s="567"/>
      <c r="EE85" s="567"/>
      <c r="EF85" s="567"/>
      <c r="EG85" s="567"/>
      <c r="EH85" s="567"/>
      <c r="EI85" s="567"/>
      <c r="EJ85" s="567"/>
      <c r="EK85" s="567"/>
      <c r="EL85" s="567"/>
      <c r="EM85" s="567"/>
      <c r="EN85" s="567"/>
      <c r="EO85" s="567"/>
      <c r="EP85" s="567"/>
      <c r="EQ85" s="567"/>
      <c r="ER85" s="567"/>
      <c r="ES85" s="567"/>
      <c r="ET85" s="567"/>
      <c r="EU85" s="567"/>
      <c r="EV85" s="567"/>
      <c r="EW85" s="567"/>
      <c r="EX85" s="567"/>
      <c r="EY85" s="567"/>
      <c r="EZ85" s="567"/>
      <c r="FA85" s="567"/>
      <c r="FB85" s="567"/>
      <c r="FC85" s="567"/>
      <c r="FD85" s="567"/>
      <c r="FE85" s="567"/>
      <c r="FF85" s="567"/>
      <c r="FG85" s="567"/>
      <c r="FH85" s="567"/>
      <c r="FI85" s="567"/>
      <c r="FJ85" s="567"/>
      <c r="FK85" s="567"/>
      <c r="FL85" s="567"/>
      <c r="FM85" s="567"/>
      <c r="FN85" s="567"/>
      <c r="FO85" s="567"/>
      <c r="FP85" s="567"/>
      <c r="FQ85" s="567"/>
      <c r="FR85" s="567"/>
      <c r="FS85" s="567"/>
      <c r="FT85" s="567"/>
      <c r="FU85" s="567"/>
      <c r="FV85" s="567"/>
      <c r="FW85" s="567"/>
      <c r="FX85" s="567"/>
      <c r="FY85" s="567"/>
      <c r="FZ85" s="567"/>
      <c r="GA85" s="567"/>
      <c r="GB85" s="567"/>
      <c r="GC85" s="567"/>
      <c r="GD85" s="567"/>
      <c r="GE85" s="567"/>
      <c r="GF85" s="567"/>
      <c r="GG85" s="567"/>
      <c r="GH85" s="567"/>
      <c r="GI85" s="567"/>
      <c r="GJ85" s="567"/>
      <c r="GK85" s="567"/>
      <c r="GL85" s="567"/>
      <c r="GM85" s="567"/>
      <c r="GN85" s="567"/>
      <c r="GO85" s="567"/>
      <c r="GP85" s="567"/>
      <c r="GQ85" s="567"/>
    </row>
    <row r="86" spans="1:217" s="567" customFormat="1" ht="22.5" customHeight="1">
      <c r="A86" s="72">
        <v>619002</v>
      </c>
      <c r="B86" s="600" t="s">
        <v>1111</v>
      </c>
      <c r="C86" s="601">
        <v>900</v>
      </c>
      <c r="D86" s="601">
        <v>71</v>
      </c>
      <c r="E86" s="598">
        <f t="shared" si="111"/>
        <v>6.39</v>
      </c>
      <c r="F86" s="598">
        <v>5.5</v>
      </c>
      <c r="G86" s="598">
        <f t="shared" si="112"/>
        <v>0.45</v>
      </c>
      <c r="H86" s="601">
        <v>500</v>
      </c>
      <c r="I86" s="601">
        <v>344</v>
      </c>
      <c r="J86" s="598">
        <f t="shared" si="113"/>
        <v>14.62</v>
      </c>
      <c r="K86" s="598"/>
      <c r="L86" s="598">
        <f t="shared" si="114"/>
        <v>26.96</v>
      </c>
      <c r="M86" s="603">
        <f t="shared" si="115"/>
        <v>1137.8700000000001</v>
      </c>
      <c r="N86" s="603">
        <v>12.47</v>
      </c>
      <c r="O86" s="603">
        <v>1125.4</v>
      </c>
      <c r="P86" s="603">
        <f t="shared" si="116"/>
        <v>-1110.91</v>
      </c>
      <c r="Q86" s="603">
        <v>-1110.91</v>
      </c>
      <c r="R86" s="603">
        <f t="shared" si="117"/>
        <v>0</v>
      </c>
      <c r="GR86" s="568"/>
      <c r="GS86" s="568"/>
      <c r="GT86" s="568"/>
      <c r="GU86" s="568"/>
      <c r="GV86" s="568"/>
      <c r="GW86" s="568"/>
      <c r="GX86" s="568"/>
      <c r="GY86" s="568"/>
      <c r="GZ86" s="568"/>
      <c r="HA86" s="568"/>
      <c r="HB86" s="568"/>
      <c r="HC86" s="568"/>
      <c r="HD86" s="568"/>
      <c r="HE86" s="568"/>
      <c r="HF86" s="568"/>
      <c r="HG86" s="568"/>
      <c r="HH86" s="568"/>
      <c r="HI86" s="568"/>
    </row>
    <row r="87" spans="1:217" s="567" customFormat="1" ht="22.5" customHeight="1">
      <c r="A87" s="72">
        <v>619004</v>
      </c>
      <c r="B87" s="600" t="s">
        <v>768</v>
      </c>
      <c r="C87" s="601">
        <v>6000</v>
      </c>
      <c r="D87" s="601">
        <v>71</v>
      </c>
      <c r="E87" s="598">
        <f t="shared" si="111"/>
        <v>42.6</v>
      </c>
      <c r="F87" s="598">
        <v>5.5</v>
      </c>
      <c r="G87" s="598">
        <f t="shared" si="112"/>
        <v>3</v>
      </c>
      <c r="H87" s="601">
        <v>5000</v>
      </c>
      <c r="I87" s="601">
        <v>344</v>
      </c>
      <c r="J87" s="598">
        <f t="shared" si="113"/>
        <v>146.2</v>
      </c>
      <c r="K87" s="598"/>
      <c r="L87" s="598">
        <f t="shared" si="114"/>
        <v>197.29999999999998</v>
      </c>
      <c r="M87" s="603">
        <f t="shared" si="115"/>
        <v>-6.720000000000001</v>
      </c>
      <c r="N87" s="603">
        <v>-3.2</v>
      </c>
      <c r="O87" s="603">
        <v>-3.52</v>
      </c>
      <c r="P87" s="603">
        <f t="shared" si="116"/>
        <v>204.01999999999998</v>
      </c>
      <c r="Q87" s="603">
        <v>0</v>
      </c>
      <c r="R87" s="603">
        <f t="shared" si="117"/>
        <v>204.01999999999998</v>
      </c>
      <c r="GR87" s="568"/>
      <c r="GS87" s="568"/>
      <c r="GT87" s="568"/>
      <c r="GU87" s="568"/>
      <c r="GV87" s="568"/>
      <c r="GW87" s="568"/>
      <c r="GX87" s="568"/>
      <c r="GY87" s="568"/>
      <c r="GZ87" s="568"/>
      <c r="HA87" s="568"/>
      <c r="HB87" s="568"/>
      <c r="HC87" s="568"/>
      <c r="HD87" s="568"/>
      <c r="HE87" s="568"/>
      <c r="HF87" s="568"/>
      <c r="HG87" s="568"/>
      <c r="HH87" s="568"/>
      <c r="HI87" s="568"/>
    </row>
    <row r="88" spans="1:199" s="568" customFormat="1" ht="22.5" customHeight="1">
      <c r="A88" s="93">
        <v>620</v>
      </c>
      <c r="B88" s="594" t="s">
        <v>701</v>
      </c>
      <c r="C88" s="595">
        <f aca="true" t="shared" si="118" ref="C88:H88">SUM(C89:C91)</f>
        <v>9900</v>
      </c>
      <c r="D88" s="595"/>
      <c r="E88" s="596">
        <f t="shared" si="118"/>
        <v>70.29</v>
      </c>
      <c r="F88" s="596">
        <f t="shared" si="118"/>
        <v>21</v>
      </c>
      <c r="G88" s="596">
        <f t="shared" si="118"/>
        <v>4.95</v>
      </c>
      <c r="H88" s="595">
        <f t="shared" si="118"/>
        <v>4500</v>
      </c>
      <c r="I88" s="595"/>
      <c r="J88" s="596">
        <f aca="true" t="shared" si="119" ref="J88:R88">SUM(J89:J91)</f>
        <v>131.57999999999998</v>
      </c>
      <c r="K88" s="596">
        <f t="shared" si="119"/>
        <v>0</v>
      </c>
      <c r="L88" s="596">
        <f t="shared" si="119"/>
        <v>227.82</v>
      </c>
      <c r="M88" s="596">
        <f t="shared" si="119"/>
        <v>1104.94</v>
      </c>
      <c r="N88" s="596">
        <f t="shared" si="119"/>
        <v>-21.240000000000002</v>
      </c>
      <c r="O88" s="596">
        <f t="shared" si="119"/>
        <v>1126.18</v>
      </c>
      <c r="P88" s="596">
        <f t="shared" si="119"/>
        <v>-877.12</v>
      </c>
      <c r="Q88" s="596">
        <f t="shared" si="119"/>
        <v>-877.12</v>
      </c>
      <c r="R88" s="596">
        <f t="shared" si="119"/>
        <v>0</v>
      </c>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567"/>
      <c r="AV88" s="567"/>
      <c r="AW88" s="567"/>
      <c r="AX88" s="567"/>
      <c r="AY88" s="567"/>
      <c r="AZ88" s="567"/>
      <c r="BA88" s="567"/>
      <c r="BB88" s="567"/>
      <c r="BC88" s="567"/>
      <c r="BD88" s="567"/>
      <c r="BE88" s="567"/>
      <c r="BF88" s="567"/>
      <c r="BG88" s="567"/>
      <c r="BH88" s="567"/>
      <c r="BI88" s="567"/>
      <c r="BJ88" s="567"/>
      <c r="BK88" s="567"/>
      <c r="BL88" s="567"/>
      <c r="BM88" s="567"/>
      <c r="BN88" s="567"/>
      <c r="BO88" s="567"/>
      <c r="BP88" s="567"/>
      <c r="BQ88" s="567"/>
      <c r="BR88" s="567"/>
      <c r="BS88" s="567"/>
      <c r="BT88" s="567"/>
      <c r="BU88" s="567"/>
      <c r="BV88" s="567"/>
      <c r="BW88" s="567"/>
      <c r="BX88" s="567"/>
      <c r="BY88" s="567"/>
      <c r="BZ88" s="567"/>
      <c r="CA88" s="567"/>
      <c r="CB88" s="567"/>
      <c r="CC88" s="567"/>
      <c r="CD88" s="567"/>
      <c r="CE88" s="567"/>
      <c r="CF88" s="567"/>
      <c r="CG88" s="567"/>
      <c r="CH88" s="567"/>
      <c r="CI88" s="567"/>
      <c r="CJ88" s="567"/>
      <c r="CK88" s="567"/>
      <c r="CL88" s="567"/>
      <c r="CM88" s="567"/>
      <c r="CN88" s="567"/>
      <c r="CO88" s="567"/>
      <c r="CP88" s="567"/>
      <c r="CQ88" s="567"/>
      <c r="CR88" s="567"/>
      <c r="CS88" s="567"/>
      <c r="CT88" s="567"/>
      <c r="CU88" s="567"/>
      <c r="CV88" s="567"/>
      <c r="CW88" s="567"/>
      <c r="CX88" s="567"/>
      <c r="CY88" s="567"/>
      <c r="CZ88" s="567"/>
      <c r="DA88" s="567"/>
      <c r="DB88" s="567"/>
      <c r="DC88" s="567"/>
      <c r="DD88" s="567"/>
      <c r="DE88" s="567"/>
      <c r="DF88" s="567"/>
      <c r="DG88" s="567"/>
      <c r="DH88" s="567"/>
      <c r="DI88" s="567"/>
      <c r="DJ88" s="567"/>
      <c r="DK88" s="567"/>
      <c r="DL88" s="567"/>
      <c r="DM88" s="567"/>
      <c r="DN88" s="567"/>
      <c r="DO88" s="567"/>
      <c r="DP88" s="567"/>
      <c r="DQ88" s="567"/>
      <c r="DR88" s="567"/>
      <c r="DS88" s="567"/>
      <c r="DT88" s="567"/>
      <c r="DU88" s="567"/>
      <c r="DV88" s="567"/>
      <c r="DW88" s="567"/>
      <c r="DX88" s="567"/>
      <c r="DY88" s="567"/>
      <c r="DZ88" s="567"/>
      <c r="EA88" s="567"/>
      <c r="EB88" s="567"/>
      <c r="EC88" s="567"/>
      <c r="ED88" s="567"/>
      <c r="EE88" s="567"/>
      <c r="EF88" s="567"/>
      <c r="EG88" s="567"/>
      <c r="EH88" s="567"/>
      <c r="EI88" s="567"/>
      <c r="EJ88" s="567"/>
      <c r="EK88" s="567"/>
      <c r="EL88" s="567"/>
      <c r="EM88" s="567"/>
      <c r="EN88" s="567"/>
      <c r="EO88" s="567"/>
      <c r="EP88" s="567"/>
      <c r="EQ88" s="567"/>
      <c r="ER88" s="567"/>
      <c r="ES88" s="567"/>
      <c r="ET88" s="567"/>
      <c r="EU88" s="567"/>
      <c r="EV88" s="567"/>
      <c r="EW88" s="567"/>
      <c r="EX88" s="567"/>
      <c r="EY88" s="567"/>
      <c r="EZ88" s="567"/>
      <c r="FA88" s="567"/>
      <c r="FB88" s="567"/>
      <c r="FC88" s="567"/>
      <c r="FD88" s="567"/>
      <c r="FE88" s="567"/>
      <c r="FF88" s="567"/>
      <c r="FG88" s="567"/>
      <c r="FH88" s="567"/>
      <c r="FI88" s="567"/>
      <c r="FJ88" s="567"/>
      <c r="FK88" s="567"/>
      <c r="FL88" s="567"/>
      <c r="FM88" s="567"/>
      <c r="FN88" s="567"/>
      <c r="FO88" s="567"/>
      <c r="FP88" s="567"/>
      <c r="FQ88" s="567"/>
      <c r="FR88" s="567"/>
      <c r="FS88" s="567"/>
      <c r="FT88" s="567"/>
      <c r="FU88" s="567"/>
      <c r="FV88" s="567"/>
      <c r="FW88" s="567"/>
      <c r="FX88" s="567"/>
      <c r="FY88" s="567"/>
      <c r="FZ88" s="567"/>
      <c r="GA88" s="567"/>
      <c r="GB88" s="567"/>
      <c r="GC88" s="567"/>
      <c r="GD88" s="567"/>
      <c r="GE88" s="567"/>
      <c r="GF88" s="567"/>
      <c r="GG88" s="567"/>
      <c r="GH88" s="567"/>
      <c r="GI88" s="567"/>
      <c r="GJ88" s="567"/>
      <c r="GK88" s="567"/>
      <c r="GL88" s="567"/>
      <c r="GM88" s="567"/>
      <c r="GN88" s="567"/>
      <c r="GO88" s="567"/>
      <c r="GP88" s="567"/>
      <c r="GQ88" s="567"/>
    </row>
    <row r="89" spans="1:199" s="568" customFormat="1" ht="22.5" customHeight="1">
      <c r="A89" s="93">
        <v>620001</v>
      </c>
      <c r="B89" s="15" t="s">
        <v>1341</v>
      </c>
      <c r="C89" s="597">
        <v>5400</v>
      </c>
      <c r="D89" s="597">
        <v>71</v>
      </c>
      <c r="E89" s="599">
        <f aca="true" t="shared" si="120" ref="E89:E91">ROUND(C89*D89/10000,2)</f>
        <v>38.34</v>
      </c>
      <c r="F89" s="599">
        <v>10</v>
      </c>
      <c r="G89" s="599">
        <f aca="true" t="shared" si="121" ref="G89:G91">ROUND(C89*5/10000,2)</f>
        <v>2.7</v>
      </c>
      <c r="H89" s="597">
        <v>1400</v>
      </c>
      <c r="I89" s="597">
        <v>344</v>
      </c>
      <c r="J89" s="598">
        <f aca="true" t="shared" si="122" ref="J89:J91">ROUND(H89*I89*85%/10000,2)</f>
        <v>40.94</v>
      </c>
      <c r="K89" s="599"/>
      <c r="L89" s="599">
        <f aca="true" t="shared" si="123" ref="L89:L91">E89+F89+G89+J89+K89</f>
        <v>91.98</v>
      </c>
      <c r="M89" s="603">
        <f aca="true" t="shared" si="124" ref="M89:M91">N89+O89</f>
        <v>706.57</v>
      </c>
      <c r="N89" s="603">
        <v>-13.89</v>
      </c>
      <c r="O89" s="603">
        <v>720.46</v>
      </c>
      <c r="P89" s="603">
        <f aca="true" t="shared" si="125" ref="P89:P91">L89-M89</f>
        <v>-614.59</v>
      </c>
      <c r="Q89" s="603">
        <v>-614.59</v>
      </c>
      <c r="R89" s="603">
        <f aca="true" t="shared" si="126" ref="R89:R91">P89-Q89</f>
        <v>0</v>
      </c>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567"/>
      <c r="AV89" s="567"/>
      <c r="AW89" s="567"/>
      <c r="AX89" s="567"/>
      <c r="AY89" s="567"/>
      <c r="AZ89" s="567"/>
      <c r="BA89" s="567"/>
      <c r="BB89" s="567"/>
      <c r="BC89" s="567"/>
      <c r="BD89" s="567"/>
      <c r="BE89" s="567"/>
      <c r="BF89" s="567"/>
      <c r="BG89" s="567"/>
      <c r="BH89" s="567"/>
      <c r="BI89" s="567"/>
      <c r="BJ89" s="567"/>
      <c r="BK89" s="567"/>
      <c r="BL89" s="567"/>
      <c r="BM89" s="567"/>
      <c r="BN89" s="567"/>
      <c r="BO89" s="567"/>
      <c r="BP89" s="567"/>
      <c r="BQ89" s="567"/>
      <c r="BR89" s="567"/>
      <c r="BS89" s="567"/>
      <c r="BT89" s="567"/>
      <c r="BU89" s="567"/>
      <c r="BV89" s="567"/>
      <c r="BW89" s="567"/>
      <c r="BX89" s="567"/>
      <c r="BY89" s="567"/>
      <c r="BZ89" s="567"/>
      <c r="CA89" s="567"/>
      <c r="CB89" s="567"/>
      <c r="CC89" s="567"/>
      <c r="CD89" s="567"/>
      <c r="CE89" s="567"/>
      <c r="CF89" s="567"/>
      <c r="CG89" s="567"/>
      <c r="CH89" s="567"/>
      <c r="CI89" s="567"/>
      <c r="CJ89" s="567"/>
      <c r="CK89" s="567"/>
      <c r="CL89" s="567"/>
      <c r="CM89" s="567"/>
      <c r="CN89" s="567"/>
      <c r="CO89" s="567"/>
      <c r="CP89" s="567"/>
      <c r="CQ89" s="567"/>
      <c r="CR89" s="567"/>
      <c r="CS89" s="567"/>
      <c r="CT89" s="567"/>
      <c r="CU89" s="567"/>
      <c r="CV89" s="567"/>
      <c r="CW89" s="567"/>
      <c r="CX89" s="567"/>
      <c r="CY89" s="567"/>
      <c r="CZ89" s="567"/>
      <c r="DA89" s="567"/>
      <c r="DB89" s="567"/>
      <c r="DC89" s="567"/>
      <c r="DD89" s="567"/>
      <c r="DE89" s="567"/>
      <c r="DF89" s="567"/>
      <c r="DG89" s="567"/>
      <c r="DH89" s="567"/>
      <c r="DI89" s="567"/>
      <c r="DJ89" s="567"/>
      <c r="DK89" s="567"/>
      <c r="DL89" s="567"/>
      <c r="DM89" s="567"/>
      <c r="DN89" s="567"/>
      <c r="DO89" s="567"/>
      <c r="DP89" s="567"/>
      <c r="DQ89" s="567"/>
      <c r="DR89" s="567"/>
      <c r="DS89" s="567"/>
      <c r="DT89" s="567"/>
      <c r="DU89" s="567"/>
      <c r="DV89" s="567"/>
      <c r="DW89" s="567"/>
      <c r="DX89" s="567"/>
      <c r="DY89" s="567"/>
      <c r="DZ89" s="567"/>
      <c r="EA89" s="567"/>
      <c r="EB89" s="567"/>
      <c r="EC89" s="567"/>
      <c r="ED89" s="567"/>
      <c r="EE89" s="567"/>
      <c r="EF89" s="567"/>
      <c r="EG89" s="567"/>
      <c r="EH89" s="567"/>
      <c r="EI89" s="567"/>
      <c r="EJ89" s="567"/>
      <c r="EK89" s="567"/>
      <c r="EL89" s="567"/>
      <c r="EM89" s="567"/>
      <c r="EN89" s="567"/>
      <c r="EO89" s="567"/>
      <c r="EP89" s="567"/>
      <c r="EQ89" s="567"/>
      <c r="ER89" s="567"/>
      <c r="ES89" s="567"/>
      <c r="ET89" s="567"/>
      <c r="EU89" s="567"/>
      <c r="EV89" s="567"/>
      <c r="EW89" s="567"/>
      <c r="EX89" s="567"/>
      <c r="EY89" s="567"/>
      <c r="EZ89" s="567"/>
      <c r="FA89" s="567"/>
      <c r="FB89" s="567"/>
      <c r="FC89" s="567"/>
      <c r="FD89" s="567"/>
      <c r="FE89" s="567"/>
      <c r="FF89" s="567"/>
      <c r="FG89" s="567"/>
      <c r="FH89" s="567"/>
      <c r="FI89" s="567"/>
      <c r="FJ89" s="567"/>
      <c r="FK89" s="567"/>
      <c r="FL89" s="567"/>
      <c r="FM89" s="567"/>
      <c r="FN89" s="567"/>
      <c r="FO89" s="567"/>
      <c r="FP89" s="567"/>
      <c r="FQ89" s="567"/>
      <c r="FR89" s="567"/>
      <c r="FS89" s="567"/>
      <c r="FT89" s="567"/>
      <c r="FU89" s="567"/>
      <c r="FV89" s="567"/>
      <c r="FW89" s="567"/>
      <c r="FX89" s="567"/>
      <c r="FY89" s="567"/>
      <c r="FZ89" s="567"/>
      <c r="GA89" s="567"/>
      <c r="GB89" s="567"/>
      <c r="GC89" s="567"/>
      <c r="GD89" s="567"/>
      <c r="GE89" s="567"/>
      <c r="GF89" s="567"/>
      <c r="GG89" s="567"/>
      <c r="GH89" s="567"/>
      <c r="GI89" s="567"/>
      <c r="GJ89" s="567"/>
      <c r="GK89" s="567"/>
      <c r="GL89" s="567"/>
      <c r="GM89" s="567"/>
      <c r="GN89" s="567"/>
      <c r="GO89" s="567"/>
      <c r="GP89" s="567"/>
      <c r="GQ89" s="567"/>
    </row>
    <row r="90" spans="1:217" s="567" customFormat="1" ht="22.5" customHeight="1">
      <c r="A90" s="72">
        <v>620002</v>
      </c>
      <c r="B90" s="600" t="s">
        <v>1112</v>
      </c>
      <c r="C90" s="601">
        <v>3600</v>
      </c>
      <c r="D90" s="601">
        <v>71</v>
      </c>
      <c r="E90" s="598">
        <f t="shared" si="120"/>
        <v>25.56</v>
      </c>
      <c r="F90" s="598">
        <v>5.5</v>
      </c>
      <c r="G90" s="598">
        <f t="shared" si="121"/>
        <v>1.8</v>
      </c>
      <c r="H90" s="601">
        <v>3000</v>
      </c>
      <c r="I90" s="601">
        <v>344</v>
      </c>
      <c r="J90" s="598">
        <f t="shared" si="122"/>
        <v>87.72</v>
      </c>
      <c r="K90" s="598"/>
      <c r="L90" s="598">
        <f t="shared" si="123"/>
        <v>120.58</v>
      </c>
      <c r="M90" s="603">
        <f t="shared" si="124"/>
        <v>203.23</v>
      </c>
      <c r="N90" s="603">
        <v>-8.52</v>
      </c>
      <c r="O90" s="603">
        <v>211.75</v>
      </c>
      <c r="P90" s="603">
        <f t="shared" si="125"/>
        <v>-82.64999999999999</v>
      </c>
      <c r="Q90" s="603">
        <v>-82.65</v>
      </c>
      <c r="R90" s="603">
        <f t="shared" si="126"/>
        <v>0</v>
      </c>
      <c r="GR90" s="568"/>
      <c r="GS90" s="568"/>
      <c r="GT90" s="568"/>
      <c r="GU90" s="568"/>
      <c r="GV90" s="568"/>
      <c r="GW90" s="568"/>
      <c r="GX90" s="568"/>
      <c r="GY90" s="568"/>
      <c r="GZ90" s="568"/>
      <c r="HA90" s="568"/>
      <c r="HB90" s="568"/>
      <c r="HC90" s="568"/>
      <c r="HD90" s="568"/>
      <c r="HE90" s="568"/>
      <c r="HF90" s="568"/>
      <c r="HG90" s="568"/>
      <c r="HH90" s="568"/>
      <c r="HI90" s="568"/>
    </row>
    <row r="91" spans="1:217" s="567" customFormat="1" ht="22.5" customHeight="1">
      <c r="A91" s="72">
        <v>620003</v>
      </c>
      <c r="B91" s="600" t="s">
        <v>770</v>
      </c>
      <c r="C91" s="601">
        <v>900</v>
      </c>
      <c r="D91" s="601">
        <v>71</v>
      </c>
      <c r="E91" s="598">
        <f t="shared" si="120"/>
        <v>6.39</v>
      </c>
      <c r="F91" s="603">
        <v>5.5</v>
      </c>
      <c r="G91" s="603">
        <f t="shared" si="121"/>
        <v>0.45</v>
      </c>
      <c r="H91" s="601">
        <v>100</v>
      </c>
      <c r="I91" s="601">
        <v>344</v>
      </c>
      <c r="J91" s="598">
        <f t="shared" si="122"/>
        <v>2.92</v>
      </c>
      <c r="K91" s="603"/>
      <c r="L91" s="603">
        <f t="shared" si="123"/>
        <v>15.26</v>
      </c>
      <c r="M91" s="603">
        <f t="shared" si="124"/>
        <v>195.14</v>
      </c>
      <c r="N91" s="603">
        <v>1.17</v>
      </c>
      <c r="O91" s="603">
        <v>193.97</v>
      </c>
      <c r="P91" s="603">
        <f t="shared" si="125"/>
        <v>-179.88</v>
      </c>
      <c r="Q91" s="603">
        <v>-179.88</v>
      </c>
      <c r="R91" s="603">
        <f t="shared" si="126"/>
        <v>0</v>
      </c>
      <c r="GR91" s="568"/>
      <c r="GS91" s="568"/>
      <c r="GT91" s="568"/>
      <c r="GU91" s="568"/>
      <c r="GV91" s="568"/>
      <c r="GW91" s="568"/>
      <c r="GX91" s="568"/>
      <c r="GY91" s="568"/>
      <c r="GZ91" s="568"/>
      <c r="HA91" s="568"/>
      <c r="HB91" s="568"/>
      <c r="HC91" s="568"/>
      <c r="HD91" s="568"/>
      <c r="HE91" s="568"/>
      <c r="HF91" s="568"/>
      <c r="HG91" s="568"/>
      <c r="HH91" s="568"/>
      <c r="HI91" s="568"/>
    </row>
    <row r="92" spans="1:199" s="568" customFormat="1" ht="22.5" customHeight="1">
      <c r="A92" s="93">
        <v>621</v>
      </c>
      <c r="B92" s="594" t="s">
        <v>631</v>
      </c>
      <c r="C92" s="595">
        <f aca="true" t="shared" si="127" ref="C92:H92">SUM(C93:C96)</f>
        <v>4700</v>
      </c>
      <c r="D92" s="595"/>
      <c r="E92" s="596">
        <f t="shared" si="127"/>
        <v>33.37</v>
      </c>
      <c r="F92" s="596">
        <f t="shared" si="127"/>
        <v>26.5</v>
      </c>
      <c r="G92" s="596">
        <f t="shared" si="127"/>
        <v>2.35</v>
      </c>
      <c r="H92" s="595">
        <f t="shared" si="127"/>
        <v>8500</v>
      </c>
      <c r="I92" s="595"/>
      <c r="J92" s="596">
        <f aca="true" t="shared" si="128" ref="J92:R92">SUM(J93:J96)</f>
        <v>248.54000000000002</v>
      </c>
      <c r="K92" s="596">
        <f t="shared" si="128"/>
        <v>0</v>
      </c>
      <c r="L92" s="596">
        <f t="shared" si="128"/>
        <v>310.76</v>
      </c>
      <c r="M92" s="596">
        <f t="shared" si="128"/>
        <v>-421.2800000000001</v>
      </c>
      <c r="N92" s="596">
        <f t="shared" si="128"/>
        <v>-30.720000000000002</v>
      </c>
      <c r="O92" s="596">
        <f t="shared" si="128"/>
        <v>-390.55999999999995</v>
      </c>
      <c r="P92" s="596">
        <f t="shared" si="128"/>
        <v>732.0400000000001</v>
      </c>
      <c r="Q92" s="596">
        <f t="shared" si="128"/>
        <v>-18.89</v>
      </c>
      <c r="R92" s="596">
        <f t="shared" si="128"/>
        <v>750.9300000000001</v>
      </c>
      <c r="S92" s="567"/>
      <c r="T92" s="567"/>
      <c r="U92" s="567"/>
      <c r="V92" s="567"/>
      <c r="W92" s="567"/>
      <c r="X92" s="567"/>
      <c r="Y92" s="567"/>
      <c r="Z92" s="567"/>
      <c r="AA92" s="567"/>
      <c r="AB92" s="567"/>
      <c r="AC92" s="567"/>
      <c r="AD92" s="567"/>
      <c r="AE92" s="567"/>
      <c r="AF92" s="567"/>
      <c r="AG92" s="567"/>
      <c r="AH92" s="567"/>
      <c r="AI92" s="567"/>
      <c r="AJ92" s="567"/>
      <c r="AK92" s="567"/>
      <c r="AL92" s="567"/>
      <c r="AM92" s="567"/>
      <c r="AN92" s="567"/>
      <c r="AO92" s="567"/>
      <c r="AP92" s="567"/>
      <c r="AQ92" s="567"/>
      <c r="AR92" s="567"/>
      <c r="AS92" s="567"/>
      <c r="AT92" s="567"/>
      <c r="AU92" s="567"/>
      <c r="AV92" s="567"/>
      <c r="AW92" s="567"/>
      <c r="AX92" s="567"/>
      <c r="AY92" s="567"/>
      <c r="AZ92" s="567"/>
      <c r="BA92" s="567"/>
      <c r="BB92" s="567"/>
      <c r="BC92" s="567"/>
      <c r="BD92" s="567"/>
      <c r="BE92" s="567"/>
      <c r="BF92" s="567"/>
      <c r="BG92" s="567"/>
      <c r="BH92" s="567"/>
      <c r="BI92" s="567"/>
      <c r="BJ92" s="567"/>
      <c r="BK92" s="567"/>
      <c r="BL92" s="567"/>
      <c r="BM92" s="567"/>
      <c r="BN92" s="567"/>
      <c r="BO92" s="567"/>
      <c r="BP92" s="567"/>
      <c r="BQ92" s="567"/>
      <c r="BR92" s="567"/>
      <c r="BS92" s="567"/>
      <c r="BT92" s="567"/>
      <c r="BU92" s="567"/>
      <c r="BV92" s="567"/>
      <c r="BW92" s="567"/>
      <c r="BX92" s="567"/>
      <c r="BY92" s="567"/>
      <c r="BZ92" s="567"/>
      <c r="CA92" s="567"/>
      <c r="CB92" s="567"/>
      <c r="CC92" s="567"/>
      <c r="CD92" s="567"/>
      <c r="CE92" s="567"/>
      <c r="CF92" s="567"/>
      <c r="CG92" s="567"/>
      <c r="CH92" s="567"/>
      <c r="CI92" s="567"/>
      <c r="CJ92" s="567"/>
      <c r="CK92" s="567"/>
      <c r="CL92" s="567"/>
      <c r="CM92" s="567"/>
      <c r="CN92" s="567"/>
      <c r="CO92" s="567"/>
      <c r="CP92" s="567"/>
      <c r="CQ92" s="567"/>
      <c r="CR92" s="567"/>
      <c r="CS92" s="567"/>
      <c r="CT92" s="567"/>
      <c r="CU92" s="567"/>
      <c r="CV92" s="567"/>
      <c r="CW92" s="567"/>
      <c r="CX92" s="567"/>
      <c r="CY92" s="567"/>
      <c r="CZ92" s="567"/>
      <c r="DA92" s="567"/>
      <c r="DB92" s="567"/>
      <c r="DC92" s="567"/>
      <c r="DD92" s="567"/>
      <c r="DE92" s="567"/>
      <c r="DF92" s="567"/>
      <c r="DG92" s="567"/>
      <c r="DH92" s="567"/>
      <c r="DI92" s="567"/>
      <c r="DJ92" s="567"/>
      <c r="DK92" s="567"/>
      <c r="DL92" s="567"/>
      <c r="DM92" s="567"/>
      <c r="DN92" s="567"/>
      <c r="DO92" s="567"/>
      <c r="DP92" s="567"/>
      <c r="DQ92" s="567"/>
      <c r="DR92" s="567"/>
      <c r="DS92" s="567"/>
      <c r="DT92" s="567"/>
      <c r="DU92" s="567"/>
      <c r="DV92" s="567"/>
      <c r="DW92" s="567"/>
      <c r="DX92" s="567"/>
      <c r="DY92" s="567"/>
      <c r="DZ92" s="567"/>
      <c r="EA92" s="567"/>
      <c r="EB92" s="567"/>
      <c r="EC92" s="567"/>
      <c r="ED92" s="567"/>
      <c r="EE92" s="567"/>
      <c r="EF92" s="567"/>
      <c r="EG92" s="567"/>
      <c r="EH92" s="567"/>
      <c r="EI92" s="567"/>
      <c r="EJ92" s="567"/>
      <c r="EK92" s="567"/>
      <c r="EL92" s="567"/>
      <c r="EM92" s="567"/>
      <c r="EN92" s="567"/>
      <c r="EO92" s="567"/>
      <c r="EP92" s="567"/>
      <c r="EQ92" s="567"/>
      <c r="ER92" s="567"/>
      <c r="ES92" s="567"/>
      <c r="ET92" s="567"/>
      <c r="EU92" s="567"/>
      <c r="EV92" s="567"/>
      <c r="EW92" s="567"/>
      <c r="EX92" s="567"/>
      <c r="EY92" s="567"/>
      <c r="EZ92" s="567"/>
      <c r="FA92" s="567"/>
      <c r="FB92" s="567"/>
      <c r="FC92" s="567"/>
      <c r="FD92" s="567"/>
      <c r="FE92" s="567"/>
      <c r="FF92" s="567"/>
      <c r="FG92" s="567"/>
      <c r="FH92" s="567"/>
      <c r="FI92" s="567"/>
      <c r="FJ92" s="567"/>
      <c r="FK92" s="567"/>
      <c r="FL92" s="567"/>
      <c r="FM92" s="567"/>
      <c r="FN92" s="567"/>
      <c r="FO92" s="567"/>
      <c r="FP92" s="567"/>
      <c r="FQ92" s="567"/>
      <c r="FR92" s="567"/>
      <c r="FS92" s="567"/>
      <c r="FT92" s="567"/>
      <c r="FU92" s="567"/>
      <c r="FV92" s="567"/>
      <c r="FW92" s="567"/>
      <c r="FX92" s="567"/>
      <c r="FY92" s="567"/>
      <c r="FZ92" s="567"/>
      <c r="GA92" s="567"/>
      <c r="GB92" s="567"/>
      <c r="GC92" s="567"/>
      <c r="GD92" s="567"/>
      <c r="GE92" s="567"/>
      <c r="GF92" s="567"/>
      <c r="GG92" s="567"/>
      <c r="GH92" s="567"/>
      <c r="GI92" s="567"/>
      <c r="GJ92" s="567"/>
      <c r="GK92" s="567"/>
      <c r="GL92" s="567"/>
      <c r="GM92" s="567"/>
      <c r="GN92" s="567"/>
      <c r="GO92" s="567"/>
      <c r="GP92" s="567"/>
      <c r="GQ92" s="567"/>
    </row>
    <row r="93" spans="1:217" s="568" customFormat="1" ht="22.5" customHeight="1">
      <c r="A93" s="93">
        <v>621001</v>
      </c>
      <c r="B93" s="15" t="s">
        <v>1342</v>
      </c>
      <c r="C93" s="597">
        <v>0</v>
      </c>
      <c r="D93" s="597">
        <v>71</v>
      </c>
      <c r="E93" s="599">
        <v>0</v>
      </c>
      <c r="F93" s="599">
        <v>10</v>
      </c>
      <c r="G93" s="599">
        <v>0</v>
      </c>
      <c r="H93" s="597">
        <v>0</v>
      </c>
      <c r="I93" s="597">
        <v>344</v>
      </c>
      <c r="J93" s="598">
        <f aca="true" t="shared" si="129" ref="J93:J96">ROUND(H93*I93*85%/10000,2)</f>
        <v>0</v>
      </c>
      <c r="K93" s="599"/>
      <c r="L93" s="599">
        <f aca="true" t="shared" si="130" ref="L93:L96">E93+F93+G93+J93+K93</f>
        <v>10</v>
      </c>
      <c r="M93" s="603">
        <f aca="true" t="shared" si="131" ref="M93:M96">N93+O93</f>
        <v>28.89</v>
      </c>
      <c r="N93" s="603">
        <v>7.98</v>
      </c>
      <c r="O93" s="603">
        <v>20.91</v>
      </c>
      <c r="P93" s="603">
        <f aca="true" t="shared" si="132" ref="P93:P96">L93-M93</f>
        <v>-18.89</v>
      </c>
      <c r="Q93" s="603">
        <v>-18.89</v>
      </c>
      <c r="R93" s="603">
        <f aca="true" t="shared" si="133" ref="R93:R96">P93-Q93</f>
        <v>0</v>
      </c>
      <c r="S93" s="567"/>
      <c r="T93" s="567"/>
      <c r="U93" s="567"/>
      <c r="V93" s="567"/>
      <c r="W93" s="567"/>
      <c r="X93" s="567"/>
      <c r="Y93" s="567"/>
      <c r="Z93" s="567"/>
      <c r="AA93" s="567"/>
      <c r="AB93" s="567"/>
      <c r="AC93" s="567"/>
      <c r="AD93" s="567"/>
      <c r="AE93" s="567"/>
      <c r="AF93" s="567"/>
      <c r="AG93" s="567"/>
      <c r="AH93" s="567"/>
      <c r="AI93" s="567"/>
      <c r="AJ93" s="567"/>
      <c r="AK93" s="567"/>
      <c r="AL93" s="567"/>
      <c r="AM93" s="567"/>
      <c r="AN93" s="567"/>
      <c r="AO93" s="567"/>
      <c r="AP93" s="567"/>
      <c r="AQ93" s="567"/>
      <c r="AR93" s="567"/>
      <c r="AS93" s="567"/>
      <c r="AT93" s="567"/>
      <c r="AU93" s="567"/>
      <c r="AV93" s="567"/>
      <c r="AW93" s="567"/>
      <c r="AX93" s="567"/>
      <c r="AY93" s="567"/>
      <c r="AZ93" s="567"/>
      <c r="BA93" s="567"/>
      <c r="BB93" s="567"/>
      <c r="BC93" s="567"/>
      <c r="BD93" s="567"/>
      <c r="BE93" s="567"/>
      <c r="BF93" s="567"/>
      <c r="BG93" s="567"/>
      <c r="BH93" s="567"/>
      <c r="BI93" s="567"/>
      <c r="BJ93" s="567"/>
      <c r="BK93" s="567"/>
      <c r="BL93" s="567"/>
      <c r="BM93" s="567"/>
      <c r="BN93" s="567"/>
      <c r="BO93" s="567"/>
      <c r="BP93" s="567"/>
      <c r="BQ93" s="567"/>
      <c r="BR93" s="567"/>
      <c r="BS93" s="567"/>
      <c r="BT93" s="567"/>
      <c r="BU93" s="567"/>
      <c r="BV93" s="567"/>
      <c r="BW93" s="567"/>
      <c r="BX93" s="567"/>
      <c r="BY93" s="567"/>
      <c r="BZ93" s="567"/>
      <c r="CA93" s="567"/>
      <c r="CB93" s="567"/>
      <c r="CC93" s="567"/>
      <c r="CD93" s="567"/>
      <c r="CE93" s="567"/>
      <c r="CF93" s="567"/>
      <c r="CG93" s="567"/>
      <c r="CH93" s="567"/>
      <c r="CI93" s="567"/>
      <c r="CJ93" s="567"/>
      <c r="CK93" s="567"/>
      <c r="CL93" s="567"/>
      <c r="CM93" s="567"/>
      <c r="CN93" s="567"/>
      <c r="CO93" s="567"/>
      <c r="CP93" s="567"/>
      <c r="CQ93" s="567"/>
      <c r="CR93" s="567"/>
      <c r="CS93" s="567"/>
      <c r="CT93" s="567"/>
      <c r="CU93" s="567"/>
      <c r="CV93" s="567"/>
      <c r="CW93" s="567"/>
      <c r="CX93" s="567"/>
      <c r="CY93" s="567"/>
      <c r="CZ93" s="567"/>
      <c r="DA93" s="567"/>
      <c r="DB93" s="567"/>
      <c r="DC93" s="567"/>
      <c r="DD93" s="567"/>
      <c r="DE93" s="567"/>
      <c r="DF93" s="567"/>
      <c r="DG93" s="567"/>
      <c r="DH93" s="567"/>
      <c r="DI93" s="567"/>
      <c r="DJ93" s="567"/>
      <c r="DK93" s="567"/>
      <c r="DL93" s="567"/>
      <c r="DM93" s="567"/>
      <c r="DN93" s="567"/>
      <c r="DO93" s="567"/>
      <c r="DP93" s="567"/>
      <c r="DQ93" s="567"/>
      <c r="DR93" s="567"/>
      <c r="DS93" s="567"/>
      <c r="DT93" s="567"/>
      <c r="DU93" s="567"/>
      <c r="DV93" s="567"/>
      <c r="DW93" s="567"/>
      <c r="DX93" s="567"/>
      <c r="DY93" s="567"/>
      <c r="DZ93" s="567"/>
      <c r="EA93" s="567"/>
      <c r="EB93" s="567"/>
      <c r="EC93" s="567"/>
      <c r="ED93" s="567"/>
      <c r="EE93" s="567"/>
      <c r="EF93" s="567"/>
      <c r="EG93" s="567"/>
      <c r="EH93" s="567"/>
      <c r="EI93" s="567"/>
      <c r="EJ93" s="567"/>
      <c r="EK93" s="567"/>
      <c r="EL93" s="567"/>
      <c r="EM93" s="567"/>
      <c r="EN93" s="567"/>
      <c r="EO93" s="567"/>
      <c r="EP93" s="567"/>
      <c r="EQ93" s="567"/>
      <c r="ER93" s="567"/>
      <c r="ES93" s="567"/>
      <c r="ET93" s="567"/>
      <c r="EU93" s="567"/>
      <c r="EV93" s="567"/>
      <c r="EW93" s="567"/>
      <c r="EX93" s="567"/>
      <c r="EY93" s="567"/>
      <c r="EZ93" s="567"/>
      <c r="FA93" s="567"/>
      <c r="FB93" s="567"/>
      <c r="FC93" s="567"/>
      <c r="FD93" s="567"/>
      <c r="FE93" s="567"/>
      <c r="FF93" s="567"/>
      <c r="FG93" s="567"/>
      <c r="FH93" s="567"/>
      <c r="FI93" s="567"/>
      <c r="FJ93" s="567"/>
      <c r="FK93" s="567"/>
      <c r="FL93" s="567"/>
      <c r="FM93" s="567"/>
      <c r="FN93" s="567"/>
      <c r="FO93" s="567"/>
      <c r="FP93" s="567"/>
      <c r="FQ93" s="567"/>
      <c r="FR93" s="567"/>
      <c r="FS93" s="567"/>
      <c r="FT93" s="567"/>
      <c r="FU93" s="567"/>
      <c r="FV93" s="567"/>
      <c r="FW93" s="567"/>
      <c r="FX93" s="567"/>
      <c r="FY93" s="567"/>
      <c r="FZ93" s="567"/>
      <c r="GA93" s="567"/>
      <c r="GB93" s="567"/>
      <c r="GC93" s="567"/>
      <c r="GD93" s="567"/>
      <c r="GE93" s="567"/>
      <c r="GF93" s="567"/>
      <c r="GG93" s="567"/>
      <c r="GH93" s="567"/>
      <c r="GI93" s="567"/>
      <c r="GJ93" s="567"/>
      <c r="GK93" s="567"/>
      <c r="GL93" s="567"/>
      <c r="GM93" s="567"/>
      <c r="GN93" s="567"/>
      <c r="GO93" s="567"/>
      <c r="GP93" s="567"/>
      <c r="GQ93" s="567"/>
      <c r="GR93" s="259"/>
      <c r="GS93" s="259"/>
      <c r="GT93" s="259"/>
      <c r="GU93" s="259"/>
      <c r="GV93" s="259"/>
      <c r="GW93" s="259"/>
      <c r="GX93" s="259"/>
      <c r="GY93" s="259"/>
      <c r="GZ93" s="259"/>
      <c r="HA93" s="259"/>
      <c r="HB93" s="259"/>
      <c r="HC93" s="259"/>
      <c r="HD93" s="259"/>
      <c r="HE93" s="259"/>
      <c r="HF93" s="259"/>
      <c r="HG93" s="259"/>
      <c r="HH93" s="259"/>
      <c r="HI93" s="259"/>
    </row>
    <row r="94" spans="1:217" s="567" customFormat="1" ht="22.5" customHeight="1">
      <c r="A94" s="72">
        <v>621002</v>
      </c>
      <c r="B94" s="600" t="s">
        <v>1113</v>
      </c>
      <c r="C94" s="601">
        <v>700</v>
      </c>
      <c r="D94" s="601">
        <v>71</v>
      </c>
      <c r="E94" s="598">
        <f aca="true" t="shared" si="134" ref="E94:E96">ROUND(C94*D94/10000,2)</f>
        <v>4.97</v>
      </c>
      <c r="F94" s="598">
        <v>5.5</v>
      </c>
      <c r="G94" s="598">
        <f aca="true" t="shared" si="135" ref="G94:G96">ROUND(C94*5/10000,2)</f>
        <v>0.35</v>
      </c>
      <c r="H94" s="601">
        <v>3600</v>
      </c>
      <c r="I94" s="601">
        <v>344</v>
      </c>
      <c r="J94" s="598">
        <f t="shared" si="129"/>
        <v>105.26</v>
      </c>
      <c r="K94" s="598"/>
      <c r="L94" s="598">
        <f t="shared" si="130"/>
        <v>116.08</v>
      </c>
      <c r="M94" s="603">
        <f t="shared" si="131"/>
        <v>-440.3</v>
      </c>
      <c r="N94" s="603">
        <v>-11.72</v>
      </c>
      <c r="O94" s="603">
        <v>-428.58</v>
      </c>
      <c r="P94" s="603">
        <f t="shared" si="132"/>
        <v>556.38</v>
      </c>
      <c r="Q94" s="603">
        <v>0</v>
      </c>
      <c r="R94" s="603">
        <f t="shared" si="133"/>
        <v>556.38</v>
      </c>
      <c r="GR94" s="568"/>
      <c r="GS94" s="568"/>
      <c r="GT94" s="568"/>
      <c r="GU94" s="568"/>
      <c r="GV94" s="568"/>
      <c r="GW94" s="568"/>
      <c r="GX94" s="568"/>
      <c r="GY94" s="568"/>
      <c r="GZ94" s="568"/>
      <c r="HA94" s="568"/>
      <c r="HB94" s="568"/>
      <c r="HC94" s="568"/>
      <c r="HD94" s="568"/>
      <c r="HE94" s="568"/>
      <c r="HF94" s="568"/>
      <c r="HG94" s="568"/>
      <c r="HH94" s="568"/>
      <c r="HI94" s="568"/>
    </row>
    <row r="95" spans="1:217" s="567" customFormat="1" ht="22.5" customHeight="1">
      <c r="A95" s="72">
        <v>621005</v>
      </c>
      <c r="B95" s="600" t="s">
        <v>632</v>
      </c>
      <c r="C95" s="601">
        <v>2300</v>
      </c>
      <c r="D95" s="601">
        <v>71</v>
      </c>
      <c r="E95" s="598">
        <f t="shared" si="134"/>
        <v>16.33</v>
      </c>
      <c r="F95" s="603">
        <v>5.5</v>
      </c>
      <c r="G95" s="603">
        <f t="shared" si="135"/>
        <v>1.15</v>
      </c>
      <c r="H95" s="588">
        <v>2700</v>
      </c>
      <c r="I95" s="588">
        <v>344</v>
      </c>
      <c r="J95" s="598">
        <f t="shared" si="129"/>
        <v>78.95</v>
      </c>
      <c r="K95" s="603"/>
      <c r="L95" s="603">
        <f t="shared" si="130"/>
        <v>101.93</v>
      </c>
      <c r="M95" s="603">
        <f t="shared" si="131"/>
        <v>72.85</v>
      </c>
      <c r="N95" s="603">
        <v>-15.25</v>
      </c>
      <c r="O95" s="603">
        <v>88.1</v>
      </c>
      <c r="P95" s="603">
        <f t="shared" si="132"/>
        <v>29.080000000000013</v>
      </c>
      <c r="Q95" s="603">
        <v>0</v>
      </c>
      <c r="R95" s="603">
        <f t="shared" si="133"/>
        <v>29.080000000000013</v>
      </c>
      <c r="GR95" s="568"/>
      <c r="GS95" s="568"/>
      <c r="GT95" s="568"/>
      <c r="GU95" s="568"/>
      <c r="GV95" s="568"/>
      <c r="GW95" s="568"/>
      <c r="GX95" s="568"/>
      <c r="GY95" s="568"/>
      <c r="GZ95" s="568"/>
      <c r="HA95" s="568"/>
      <c r="HB95" s="568"/>
      <c r="HC95" s="568"/>
      <c r="HD95" s="568"/>
      <c r="HE95" s="568"/>
      <c r="HF95" s="568"/>
      <c r="HG95" s="568"/>
      <c r="HH95" s="568"/>
      <c r="HI95" s="568"/>
    </row>
    <row r="96" spans="1:217" s="567" customFormat="1" ht="22.5" customHeight="1">
      <c r="A96" s="72">
        <v>621006</v>
      </c>
      <c r="B96" s="600" t="s">
        <v>773</v>
      </c>
      <c r="C96" s="601">
        <v>1700</v>
      </c>
      <c r="D96" s="601">
        <v>71</v>
      </c>
      <c r="E96" s="598">
        <f t="shared" si="134"/>
        <v>12.07</v>
      </c>
      <c r="F96" s="603">
        <v>5.5</v>
      </c>
      <c r="G96" s="603">
        <f t="shared" si="135"/>
        <v>0.85</v>
      </c>
      <c r="H96" s="601">
        <v>2200</v>
      </c>
      <c r="I96" s="601">
        <v>344</v>
      </c>
      <c r="J96" s="598">
        <f t="shared" si="129"/>
        <v>64.33</v>
      </c>
      <c r="K96" s="603"/>
      <c r="L96" s="603">
        <f t="shared" si="130"/>
        <v>82.75</v>
      </c>
      <c r="M96" s="603">
        <f t="shared" si="131"/>
        <v>-82.72</v>
      </c>
      <c r="N96" s="603">
        <v>-11.73</v>
      </c>
      <c r="O96" s="603">
        <v>-70.99</v>
      </c>
      <c r="P96" s="603">
        <f t="shared" si="132"/>
        <v>165.47</v>
      </c>
      <c r="Q96" s="603">
        <v>0</v>
      </c>
      <c r="R96" s="603">
        <f t="shared" si="133"/>
        <v>165.47</v>
      </c>
      <c r="GR96" s="568"/>
      <c r="GS96" s="568"/>
      <c r="GT96" s="568"/>
      <c r="GU96" s="568"/>
      <c r="GV96" s="568"/>
      <c r="GW96" s="568"/>
      <c r="GX96" s="568"/>
      <c r="GY96" s="568"/>
      <c r="GZ96" s="568"/>
      <c r="HA96" s="568"/>
      <c r="HB96" s="568"/>
      <c r="HC96" s="568"/>
      <c r="HD96" s="568"/>
      <c r="HE96" s="568"/>
      <c r="HF96" s="568"/>
      <c r="HG96" s="568"/>
      <c r="HH96" s="568"/>
      <c r="HI96" s="568"/>
    </row>
    <row r="97" spans="1:217" s="567" customFormat="1" ht="22.5" customHeight="1">
      <c r="A97" s="72"/>
      <c r="B97" s="353" t="s">
        <v>634</v>
      </c>
      <c r="C97" s="610">
        <f aca="true" t="shared" si="136" ref="C97:H97">SUM(C98:C132)</f>
        <v>181704</v>
      </c>
      <c r="D97" s="610"/>
      <c r="E97" s="596">
        <f t="shared" si="136"/>
        <v>1290.1099999999997</v>
      </c>
      <c r="F97" s="596">
        <f t="shared" si="136"/>
        <v>192.5</v>
      </c>
      <c r="G97" s="596">
        <f t="shared" si="136"/>
        <v>90.91</v>
      </c>
      <c r="H97" s="610">
        <f t="shared" si="136"/>
        <v>151900</v>
      </c>
      <c r="I97" s="610"/>
      <c r="J97" s="611">
        <f aca="true" t="shared" si="137" ref="J97:R97">SUM(J98:J132)</f>
        <v>4441.53</v>
      </c>
      <c r="K97" s="596">
        <f t="shared" si="137"/>
        <v>0</v>
      </c>
      <c r="L97" s="596">
        <f t="shared" si="137"/>
        <v>6015.050000000001</v>
      </c>
      <c r="M97" s="596">
        <f t="shared" si="137"/>
        <v>7604.4800000000005</v>
      </c>
      <c r="N97" s="596">
        <f t="shared" si="137"/>
        <v>-511.81999999999994</v>
      </c>
      <c r="O97" s="596">
        <f t="shared" si="137"/>
        <v>8116.3</v>
      </c>
      <c r="P97" s="596">
        <f t="shared" si="137"/>
        <v>-1589.4300000000005</v>
      </c>
      <c r="Q97" s="596">
        <f t="shared" si="137"/>
        <v>-3464.15</v>
      </c>
      <c r="R97" s="596">
        <f t="shared" si="137"/>
        <v>1874.72</v>
      </c>
      <c r="GR97" s="568"/>
      <c r="GS97" s="568"/>
      <c r="GT97" s="568"/>
      <c r="GU97" s="568"/>
      <c r="GV97" s="568"/>
      <c r="GW97" s="568"/>
      <c r="GX97" s="568"/>
      <c r="GY97" s="568"/>
      <c r="GZ97" s="568"/>
      <c r="HA97" s="568"/>
      <c r="HB97" s="568"/>
      <c r="HC97" s="568"/>
      <c r="HD97" s="568"/>
      <c r="HE97" s="568"/>
      <c r="HF97" s="568"/>
      <c r="HG97" s="568"/>
      <c r="HH97" s="568"/>
      <c r="HI97" s="568"/>
    </row>
    <row r="98" spans="1:217" s="567" customFormat="1" ht="22.5" customHeight="1">
      <c r="A98" s="602">
        <v>604008</v>
      </c>
      <c r="B98" s="600" t="s">
        <v>702</v>
      </c>
      <c r="C98" s="601">
        <v>660</v>
      </c>
      <c r="D98" s="601">
        <v>71</v>
      </c>
      <c r="E98" s="598">
        <f aca="true" t="shared" si="138" ref="E98:E132">ROUND(C98*D98/10000,2)</f>
        <v>4.69</v>
      </c>
      <c r="F98" s="598">
        <v>5.5</v>
      </c>
      <c r="G98" s="598">
        <f aca="true" t="shared" si="139" ref="G98:G132">ROUND(C98*5/10000,2)</f>
        <v>0.33</v>
      </c>
      <c r="H98" s="601">
        <v>200</v>
      </c>
      <c r="I98" s="601">
        <v>344</v>
      </c>
      <c r="J98" s="612">
        <f aca="true" t="shared" si="140" ref="J98:J132">ROUND(H98*I98*85%/10000,2)</f>
        <v>5.85</v>
      </c>
      <c r="K98" s="598"/>
      <c r="L98" s="598">
        <f aca="true" t="shared" si="141" ref="L98:L132">E98+F98+G98+J98+K98</f>
        <v>16.37</v>
      </c>
      <c r="M98" s="603">
        <f aca="true" t="shared" si="142" ref="M98:M132">N98+O98</f>
        <v>22.05</v>
      </c>
      <c r="N98" s="603">
        <v>5.18</v>
      </c>
      <c r="O98" s="603">
        <v>16.87</v>
      </c>
      <c r="P98" s="603">
        <f aca="true" t="shared" si="143" ref="P98:P132">L98-M98</f>
        <v>-5.68</v>
      </c>
      <c r="Q98" s="603">
        <v>-5.68</v>
      </c>
      <c r="R98" s="603">
        <f aca="true" t="shared" si="144" ref="R98:R132">P98-Q98</f>
        <v>0</v>
      </c>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5"/>
      <c r="CA98" s="565"/>
      <c r="CB98" s="565"/>
      <c r="CC98" s="565"/>
      <c r="CD98" s="565"/>
      <c r="CE98" s="565"/>
      <c r="CF98" s="565"/>
      <c r="CG98" s="565"/>
      <c r="CH98" s="565"/>
      <c r="CI98" s="565"/>
      <c r="CJ98" s="565"/>
      <c r="CK98" s="565"/>
      <c r="CL98" s="565"/>
      <c r="CM98" s="565"/>
      <c r="CN98" s="565"/>
      <c r="CO98" s="565"/>
      <c r="CP98" s="565"/>
      <c r="CQ98" s="565"/>
      <c r="CR98" s="565"/>
      <c r="CS98" s="565"/>
      <c r="CT98" s="565"/>
      <c r="CU98" s="565"/>
      <c r="CV98" s="565"/>
      <c r="CW98" s="565"/>
      <c r="CX98" s="565"/>
      <c r="CY98" s="565"/>
      <c r="CZ98" s="565"/>
      <c r="DA98" s="565"/>
      <c r="DB98" s="565"/>
      <c r="DC98" s="565"/>
      <c r="DD98" s="565"/>
      <c r="DE98" s="565"/>
      <c r="DF98" s="565"/>
      <c r="DG98" s="565"/>
      <c r="DH98" s="565"/>
      <c r="DI98" s="565"/>
      <c r="DJ98" s="565"/>
      <c r="DK98" s="565"/>
      <c r="DL98" s="565"/>
      <c r="DM98" s="565"/>
      <c r="DN98" s="565"/>
      <c r="DO98" s="565"/>
      <c r="DP98" s="565"/>
      <c r="DQ98" s="565"/>
      <c r="DR98" s="565"/>
      <c r="DS98" s="565"/>
      <c r="DT98" s="565"/>
      <c r="DU98" s="565"/>
      <c r="DV98" s="565"/>
      <c r="DW98" s="565"/>
      <c r="DX98" s="565"/>
      <c r="DY98" s="565"/>
      <c r="DZ98" s="565"/>
      <c r="EA98" s="565"/>
      <c r="EB98" s="565"/>
      <c r="EC98" s="565"/>
      <c r="ED98" s="565"/>
      <c r="EE98" s="565"/>
      <c r="EF98" s="565"/>
      <c r="EG98" s="565"/>
      <c r="EH98" s="565"/>
      <c r="EI98" s="565"/>
      <c r="EJ98" s="565"/>
      <c r="EK98" s="565"/>
      <c r="EL98" s="565"/>
      <c r="EM98" s="565"/>
      <c r="EN98" s="565"/>
      <c r="EO98" s="565"/>
      <c r="EP98" s="565"/>
      <c r="EQ98" s="565"/>
      <c r="ER98" s="565"/>
      <c r="ES98" s="565"/>
      <c r="ET98" s="565"/>
      <c r="EU98" s="565"/>
      <c r="EV98" s="565"/>
      <c r="EW98" s="565"/>
      <c r="EX98" s="565"/>
      <c r="EY98" s="565"/>
      <c r="EZ98" s="565"/>
      <c r="FA98" s="565"/>
      <c r="FB98" s="565"/>
      <c r="FC98" s="565"/>
      <c r="FD98" s="565"/>
      <c r="FE98" s="565"/>
      <c r="FF98" s="565"/>
      <c r="FG98" s="565"/>
      <c r="FH98" s="565"/>
      <c r="FI98" s="565"/>
      <c r="FJ98" s="565"/>
      <c r="FK98" s="565"/>
      <c r="FL98" s="565"/>
      <c r="FM98" s="565"/>
      <c r="FN98" s="565"/>
      <c r="FO98" s="565"/>
      <c r="FP98" s="565"/>
      <c r="FQ98" s="565"/>
      <c r="FR98" s="565"/>
      <c r="FS98" s="565"/>
      <c r="FT98" s="565"/>
      <c r="FU98" s="565"/>
      <c r="FV98" s="565"/>
      <c r="FW98" s="565"/>
      <c r="FX98" s="565"/>
      <c r="FY98" s="565"/>
      <c r="FZ98" s="565"/>
      <c r="GA98" s="565"/>
      <c r="GB98" s="565"/>
      <c r="GC98" s="565"/>
      <c r="GD98" s="565"/>
      <c r="GE98" s="565"/>
      <c r="GF98" s="565"/>
      <c r="GG98" s="565"/>
      <c r="GH98" s="565"/>
      <c r="GI98" s="565"/>
      <c r="GJ98" s="565"/>
      <c r="GK98" s="565"/>
      <c r="GL98" s="565"/>
      <c r="GM98" s="565"/>
      <c r="GN98" s="565"/>
      <c r="GO98" s="565"/>
      <c r="GP98" s="565"/>
      <c r="GQ98" s="565"/>
      <c r="GR98" s="568"/>
      <c r="GS98" s="568"/>
      <c r="GT98" s="568"/>
      <c r="GU98" s="568"/>
      <c r="GV98" s="568"/>
      <c r="GW98" s="568"/>
      <c r="GX98" s="568"/>
      <c r="GY98" s="568"/>
      <c r="GZ98" s="568"/>
      <c r="HA98" s="568"/>
      <c r="HB98" s="568"/>
      <c r="HC98" s="568"/>
      <c r="HD98" s="568"/>
      <c r="HE98" s="568"/>
      <c r="HF98" s="568"/>
      <c r="HG98" s="568"/>
      <c r="HH98" s="568"/>
      <c r="HI98" s="568"/>
    </row>
    <row r="99" spans="1:217" s="567" customFormat="1" ht="22.5" customHeight="1">
      <c r="A99" s="602">
        <v>606006</v>
      </c>
      <c r="B99" s="600" t="s">
        <v>635</v>
      </c>
      <c r="C99" s="601">
        <v>3960.0000000000005</v>
      </c>
      <c r="D99" s="601">
        <v>71</v>
      </c>
      <c r="E99" s="598">
        <f t="shared" si="138"/>
        <v>28.12</v>
      </c>
      <c r="F99" s="603">
        <v>5.5</v>
      </c>
      <c r="G99" s="603">
        <f t="shared" si="139"/>
        <v>1.98</v>
      </c>
      <c r="H99" s="601">
        <v>1600</v>
      </c>
      <c r="I99" s="601">
        <v>344</v>
      </c>
      <c r="J99" s="612">
        <f t="shared" si="140"/>
        <v>46.78</v>
      </c>
      <c r="K99" s="603"/>
      <c r="L99" s="603">
        <f t="shared" si="141"/>
        <v>82.38</v>
      </c>
      <c r="M99" s="603">
        <f t="shared" si="142"/>
        <v>-20.4</v>
      </c>
      <c r="N99" s="603">
        <v>-4.46</v>
      </c>
      <c r="O99" s="603">
        <v>-15.94</v>
      </c>
      <c r="P99" s="603">
        <f t="shared" si="143"/>
        <v>102.78</v>
      </c>
      <c r="Q99" s="603">
        <v>0</v>
      </c>
      <c r="R99" s="603">
        <f t="shared" si="144"/>
        <v>102.78</v>
      </c>
      <c r="GR99" s="568"/>
      <c r="GS99" s="568"/>
      <c r="GT99" s="568"/>
      <c r="GU99" s="568"/>
      <c r="GV99" s="568"/>
      <c r="GW99" s="568"/>
      <c r="GX99" s="568"/>
      <c r="GY99" s="568"/>
      <c r="GZ99" s="568"/>
      <c r="HA99" s="568"/>
      <c r="HB99" s="568"/>
      <c r="HC99" s="568"/>
      <c r="HD99" s="568"/>
      <c r="HE99" s="568"/>
      <c r="HF99" s="568"/>
      <c r="HG99" s="568"/>
      <c r="HH99" s="568"/>
      <c r="HI99" s="568"/>
    </row>
    <row r="100" spans="1:217" s="567" customFormat="1" ht="22.5" customHeight="1">
      <c r="A100" s="602">
        <v>606007</v>
      </c>
      <c r="B100" s="600" t="s">
        <v>703</v>
      </c>
      <c r="C100" s="601">
        <v>2090</v>
      </c>
      <c r="D100" s="601">
        <v>71</v>
      </c>
      <c r="E100" s="598">
        <f t="shared" si="138"/>
        <v>14.84</v>
      </c>
      <c r="F100" s="603">
        <v>5.5</v>
      </c>
      <c r="G100" s="603">
        <f t="shared" si="139"/>
        <v>1.05</v>
      </c>
      <c r="H100" s="588">
        <v>1300</v>
      </c>
      <c r="I100" s="588">
        <v>344</v>
      </c>
      <c r="J100" s="612">
        <f t="shared" si="140"/>
        <v>38.01</v>
      </c>
      <c r="K100" s="603"/>
      <c r="L100" s="603">
        <f t="shared" si="141"/>
        <v>59.4</v>
      </c>
      <c r="M100" s="603">
        <f t="shared" si="142"/>
        <v>-197.11</v>
      </c>
      <c r="N100" s="603">
        <v>-22.31</v>
      </c>
      <c r="O100" s="603">
        <v>-174.8</v>
      </c>
      <c r="P100" s="603">
        <f t="shared" si="143"/>
        <v>256.51</v>
      </c>
      <c r="Q100" s="603">
        <v>0</v>
      </c>
      <c r="R100" s="603">
        <f t="shared" si="144"/>
        <v>256.51</v>
      </c>
      <c r="GR100" s="568"/>
      <c r="GS100" s="568"/>
      <c r="GT100" s="568"/>
      <c r="GU100" s="568"/>
      <c r="GV100" s="568"/>
      <c r="GW100" s="568"/>
      <c r="GX100" s="568"/>
      <c r="GY100" s="568"/>
      <c r="GZ100" s="568"/>
      <c r="HA100" s="568"/>
      <c r="HB100" s="568"/>
      <c r="HC100" s="568"/>
      <c r="HD100" s="568"/>
      <c r="HE100" s="568"/>
      <c r="HF100" s="568"/>
      <c r="HG100" s="568"/>
      <c r="HH100" s="568"/>
      <c r="HI100" s="568"/>
    </row>
    <row r="101" spans="1:217" s="567" customFormat="1" ht="22.5" customHeight="1">
      <c r="A101" s="602">
        <v>606009</v>
      </c>
      <c r="B101" s="600" t="s">
        <v>637</v>
      </c>
      <c r="C101" s="601">
        <v>4840</v>
      </c>
      <c r="D101" s="601">
        <v>71</v>
      </c>
      <c r="E101" s="598">
        <f t="shared" si="138"/>
        <v>34.36</v>
      </c>
      <c r="F101" s="603">
        <v>5.5</v>
      </c>
      <c r="G101" s="603">
        <f t="shared" si="139"/>
        <v>2.42</v>
      </c>
      <c r="H101" s="588">
        <v>3200</v>
      </c>
      <c r="I101" s="588">
        <v>344</v>
      </c>
      <c r="J101" s="612">
        <f t="shared" si="140"/>
        <v>93.57</v>
      </c>
      <c r="K101" s="603"/>
      <c r="L101" s="603">
        <f t="shared" si="141"/>
        <v>135.85</v>
      </c>
      <c r="M101" s="603">
        <f t="shared" si="142"/>
        <v>-43.69</v>
      </c>
      <c r="N101" s="603">
        <v>16.29</v>
      </c>
      <c r="O101" s="603">
        <v>-59.98</v>
      </c>
      <c r="P101" s="603">
        <f t="shared" si="143"/>
        <v>179.54</v>
      </c>
      <c r="Q101" s="603">
        <v>0</v>
      </c>
      <c r="R101" s="603">
        <f t="shared" si="144"/>
        <v>179.54</v>
      </c>
      <c r="GR101" s="568"/>
      <c r="GS101" s="568"/>
      <c r="GT101" s="568"/>
      <c r="GU101" s="568"/>
      <c r="GV101" s="568"/>
      <c r="GW101" s="568"/>
      <c r="GX101" s="568"/>
      <c r="GY101" s="568"/>
      <c r="GZ101" s="568"/>
      <c r="HA101" s="568"/>
      <c r="HB101" s="568"/>
      <c r="HC101" s="568"/>
      <c r="HD101" s="568"/>
      <c r="HE101" s="568"/>
      <c r="HF101" s="568"/>
      <c r="HG101" s="568"/>
      <c r="HH101" s="568"/>
      <c r="HI101" s="568"/>
    </row>
    <row r="102" spans="1:217" s="567" customFormat="1" ht="22.5" customHeight="1">
      <c r="A102" s="602">
        <v>606011</v>
      </c>
      <c r="B102" s="600" t="s">
        <v>1343</v>
      </c>
      <c r="C102" s="601">
        <v>2750</v>
      </c>
      <c r="D102" s="601">
        <v>71</v>
      </c>
      <c r="E102" s="598">
        <f t="shared" si="138"/>
        <v>19.53</v>
      </c>
      <c r="F102" s="603">
        <v>5.5</v>
      </c>
      <c r="G102" s="603">
        <f t="shared" si="139"/>
        <v>1.38</v>
      </c>
      <c r="H102" s="588">
        <v>1100</v>
      </c>
      <c r="I102" s="588">
        <v>344</v>
      </c>
      <c r="J102" s="612">
        <f t="shared" si="140"/>
        <v>32.16</v>
      </c>
      <c r="K102" s="603"/>
      <c r="L102" s="603">
        <f t="shared" si="141"/>
        <v>58.56999999999999</v>
      </c>
      <c r="M102" s="603">
        <f t="shared" si="142"/>
        <v>-33.32</v>
      </c>
      <c r="N102" s="603">
        <v>1.52</v>
      </c>
      <c r="O102" s="603">
        <v>-34.84</v>
      </c>
      <c r="P102" s="603">
        <f t="shared" si="143"/>
        <v>91.88999999999999</v>
      </c>
      <c r="Q102" s="603">
        <v>0</v>
      </c>
      <c r="R102" s="603">
        <f t="shared" si="144"/>
        <v>91.88999999999999</v>
      </c>
      <c r="GR102" s="568"/>
      <c r="GS102" s="568"/>
      <c r="GT102" s="568"/>
      <c r="GU102" s="568"/>
      <c r="GV102" s="568"/>
      <c r="GW102" s="568"/>
      <c r="GX102" s="568"/>
      <c r="GY102" s="568"/>
      <c r="GZ102" s="568"/>
      <c r="HA102" s="568"/>
      <c r="HB102" s="568"/>
      <c r="HC102" s="568"/>
      <c r="HD102" s="568"/>
      <c r="HE102" s="568"/>
      <c r="HF102" s="568"/>
      <c r="HG102" s="568"/>
      <c r="HH102" s="568"/>
      <c r="HI102" s="568"/>
    </row>
    <row r="103" spans="1:217" s="567" customFormat="1" ht="22.5" customHeight="1">
      <c r="A103" s="72">
        <v>607005</v>
      </c>
      <c r="B103" s="600" t="s">
        <v>641</v>
      </c>
      <c r="C103" s="601">
        <v>2640</v>
      </c>
      <c r="D103" s="601">
        <v>71</v>
      </c>
      <c r="E103" s="598">
        <f t="shared" si="138"/>
        <v>18.74</v>
      </c>
      <c r="F103" s="603">
        <v>5.5</v>
      </c>
      <c r="G103" s="603">
        <f t="shared" si="139"/>
        <v>1.32</v>
      </c>
      <c r="H103" s="588">
        <v>4500</v>
      </c>
      <c r="I103" s="588">
        <v>344</v>
      </c>
      <c r="J103" s="612">
        <f t="shared" si="140"/>
        <v>131.58</v>
      </c>
      <c r="K103" s="603"/>
      <c r="L103" s="603">
        <f t="shared" si="141"/>
        <v>157.14000000000001</v>
      </c>
      <c r="M103" s="603">
        <f t="shared" si="142"/>
        <v>333.84999999999997</v>
      </c>
      <c r="N103" s="603">
        <v>18.84</v>
      </c>
      <c r="O103" s="603">
        <v>315.01</v>
      </c>
      <c r="P103" s="603">
        <f t="shared" si="143"/>
        <v>-176.70999999999995</v>
      </c>
      <c r="Q103" s="603">
        <v>-176.70999999999995</v>
      </c>
      <c r="R103" s="603">
        <f t="shared" si="144"/>
        <v>0</v>
      </c>
      <c r="GR103" s="568"/>
      <c r="GS103" s="568"/>
      <c r="GT103" s="568"/>
      <c r="GU103" s="568"/>
      <c r="GV103" s="568"/>
      <c r="GW103" s="568"/>
      <c r="GX103" s="568"/>
      <c r="GY103" s="568"/>
      <c r="GZ103" s="568"/>
      <c r="HA103" s="568"/>
      <c r="HB103" s="568"/>
      <c r="HC103" s="568"/>
      <c r="HD103" s="568"/>
      <c r="HE103" s="568"/>
      <c r="HF103" s="568"/>
      <c r="HG103" s="568"/>
      <c r="HH103" s="568"/>
      <c r="HI103" s="568"/>
    </row>
    <row r="104" spans="1:217" s="567" customFormat="1" ht="22.5" customHeight="1">
      <c r="A104" s="72">
        <v>607006</v>
      </c>
      <c r="B104" s="604" t="s">
        <v>639</v>
      </c>
      <c r="C104" s="601">
        <v>1320</v>
      </c>
      <c r="D104" s="601">
        <v>71</v>
      </c>
      <c r="E104" s="598">
        <f t="shared" si="138"/>
        <v>9.37</v>
      </c>
      <c r="F104" s="603">
        <v>5.5</v>
      </c>
      <c r="G104" s="603">
        <f t="shared" si="139"/>
        <v>0.66</v>
      </c>
      <c r="H104" s="588">
        <v>4100</v>
      </c>
      <c r="I104" s="588">
        <v>344</v>
      </c>
      <c r="J104" s="612">
        <f t="shared" si="140"/>
        <v>119.88</v>
      </c>
      <c r="K104" s="603"/>
      <c r="L104" s="603">
        <f t="shared" si="141"/>
        <v>135.41</v>
      </c>
      <c r="M104" s="603">
        <f t="shared" si="142"/>
        <v>274.32</v>
      </c>
      <c r="N104" s="603">
        <v>-19.43</v>
      </c>
      <c r="O104" s="603">
        <v>293.75</v>
      </c>
      <c r="P104" s="603">
        <f t="shared" si="143"/>
        <v>-138.91</v>
      </c>
      <c r="Q104" s="603">
        <v>-138.91</v>
      </c>
      <c r="R104" s="603">
        <f t="shared" si="144"/>
        <v>0</v>
      </c>
      <c r="GR104" s="568"/>
      <c r="GS104" s="568"/>
      <c r="GT104" s="568"/>
      <c r="GU104" s="568"/>
      <c r="GV104" s="568"/>
      <c r="GW104" s="568"/>
      <c r="GX104" s="568"/>
      <c r="GY104" s="568"/>
      <c r="GZ104" s="568"/>
      <c r="HA104" s="568"/>
      <c r="HB104" s="568"/>
      <c r="HC104" s="568"/>
      <c r="HD104" s="568"/>
      <c r="HE104" s="568"/>
      <c r="HF104" s="568"/>
      <c r="HG104" s="568"/>
      <c r="HH104" s="568"/>
      <c r="HI104" s="568"/>
    </row>
    <row r="105" spans="1:217" s="567" customFormat="1" ht="22.5" customHeight="1">
      <c r="A105" s="72">
        <v>607007</v>
      </c>
      <c r="B105" s="600" t="s">
        <v>705</v>
      </c>
      <c r="C105" s="601">
        <v>770.0000000000001</v>
      </c>
      <c r="D105" s="601">
        <v>71</v>
      </c>
      <c r="E105" s="598">
        <f t="shared" si="138"/>
        <v>5.47</v>
      </c>
      <c r="F105" s="603">
        <v>5.5</v>
      </c>
      <c r="G105" s="603">
        <f t="shared" si="139"/>
        <v>0.39</v>
      </c>
      <c r="H105" s="588">
        <v>2200</v>
      </c>
      <c r="I105" s="588">
        <v>344</v>
      </c>
      <c r="J105" s="612">
        <f t="shared" si="140"/>
        <v>64.33</v>
      </c>
      <c r="K105" s="603"/>
      <c r="L105" s="603">
        <f t="shared" si="141"/>
        <v>75.69</v>
      </c>
      <c r="M105" s="603">
        <f t="shared" si="142"/>
        <v>249.17000000000002</v>
      </c>
      <c r="N105" s="603">
        <v>-5.17</v>
      </c>
      <c r="O105" s="603">
        <v>254.34</v>
      </c>
      <c r="P105" s="603">
        <f t="shared" si="143"/>
        <v>-173.48000000000002</v>
      </c>
      <c r="Q105" s="603">
        <v>-173.48</v>
      </c>
      <c r="R105" s="603">
        <f t="shared" si="144"/>
        <v>0</v>
      </c>
      <c r="GR105" s="568"/>
      <c r="GS105" s="568"/>
      <c r="GT105" s="568"/>
      <c r="GU105" s="568"/>
      <c r="GV105" s="568"/>
      <c r="GW105" s="568"/>
      <c r="GX105" s="568"/>
      <c r="GY105" s="568"/>
      <c r="GZ105" s="568"/>
      <c r="HA105" s="568"/>
      <c r="HB105" s="568"/>
      <c r="HC105" s="568"/>
      <c r="HD105" s="568"/>
      <c r="HE105" s="568"/>
      <c r="HF105" s="568"/>
      <c r="HG105" s="568"/>
      <c r="HH105" s="568"/>
      <c r="HI105" s="568"/>
    </row>
    <row r="106" spans="1:217" s="567" customFormat="1" ht="22.5" customHeight="1">
      <c r="A106" s="72">
        <v>608003</v>
      </c>
      <c r="B106" s="600" t="s">
        <v>643</v>
      </c>
      <c r="C106" s="601">
        <v>6050.000000000001</v>
      </c>
      <c r="D106" s="601">
        <v>71</v>
      </c>
      <c r="E106" s="598">
        <f t="shared" si="138"/>
        <v>42.96</v>
      </c>
      <c r="F106" s="603">
        <v>5.5</v>
      </c>
      <c r="G106" s="603">
        <f t="shared" si="139"/>
        <v>3.03</v>
      </c>
      <c r="H106" s="588">
        <v>5300</v>
      </c>
      <c r="I106" s="588">
        <v>344</v>
      </c>
      <c r="J106" s="612">
        <f t="shared" si="140"/>
        <v>154.97</v>
      </c>
      <c r="K106" s="603"/>
      <c r="L106" s="603">
        <f t="shared" si="141"/>
        <v>206.46</v>
      </c>
      <c r="M106" s="603">
        <f t="shared" si="142"/>
        <v>314.71</v>
      </c>
      <c r="N106" s="603">
        <v>-31.13</v>
      </c>
      <c r="O106" s="603">
        <v>345.84</v>
      </c>
      <c r="P106" s="603">
        <f t="shared" si="143"/>
        <v>-108.24999999999997</v>
      </c>
      <c r="Q106" s="603">
        <v>-108.24999999999997</v>
      </c>
      <c r="R106" s="603">
        <f t="shared" si="144"/>
        <v>0</v>
      </c>
      <c r="GR106" s="568"/>
      <c r="GS106" s="568"/>
      <c r="GT106" s="568"/>
      <c r="GU106" s="568"/>
      <c r="GV106" s="568"/>
      <c r="GW106" s="568"/>
      <c r="GX106" s="568"/>
      <c r="GY106" s="568"/>
      <c r="GZ106" s="568"/>
      <c r="HA106" s="568"/>
      <c r="HB106" s="568"/>
      <c r="HC106" s="568"/>
      <c r="HD106" s="568"/>
      <c r="HE106" s="568"/>
      <c r="HF106" s="568"/>
      <c r="HG106" s="568"/>
      <c r="HH106" s="568"/>
      <c r="HI106" s="568"/>
    </row>
    <row r="107" spans="1:217" s="567" customFormat="1" ht="22.5" customHeight="1">
      <c r="A107" s="72">
        <v>608007</v>
      </c>
      <c r="B107" s="600" t="s">
        <v>706</v>
      </c>
      <c r="C107" s="601">
        <v>1878</v>
      </c>
      <c r="D107" s="601">
        <v>71</v>
      </c>
      <c r="E107" s="598">
        <f t="shared" si="138"/>
        <v>13.33</v>
      </c>
      <c r="F107" s="603">
        <v>5.5</v>
      </c>
      <c r="G107" s="603">
        <f t="shared" si="139"/>
        <v>0.94</v>
      </c>
      <c r="H107" s="588">
        <v>1800</v>
      </c>
      <c r="I107" s="588">
        <v>344</v>
      </c>
      <c r="J107" s="612">
        <f t="shared" si="140"/>
        <v>52.63</v>
      </c>
      <c r="K107" s="603"/>
      <c r="L107" s="603">
        <f t="shared" si="141"/>
        <v>72.4</v>
      </c>
      <c r="M107" s="603">
        <f t="shared" si="142"/>
        <v>42.33</v>
      </c>
      <c r="N107" s="603">
        <v>6.22</v>
      </c>
      <c r="O107" s="603">
        <v>36.11</v>
      </c>
      <c r="P107" s="603">
        <f t="shared" si="143"/>
        <v>30.070000000000007</v>
      </c>
      <c r="Q107" s="603">
        <v>0</v>
      </c>
      <c r="R107" s="603">
        <f t="shared" si="144"/>
        <v>30.070000000000007</v>
      </c>
      <c r="GR107" s="568"/>
      <c r="GS107" s="568"/>
      <c r="GT107" s="568"/>
      <c r="GU107" s="568"/>
      <c r="GV107" s="568"/>
      <c r="GW107" s="568"/>
      <c r="GX107" s="568"/>
      <c r="GY107" s="568"/>
      <c r="GZ107" s="568"/>
      <c r="HA107" s="568"/>
      <c r="HB107" s="568"/>
      <c r="HC107" s="568"/>
      <c r="HD107" s="568"/>
      <c r="HE107" s="568"/>
      <c r="HF107" s="568"/>
      <c r="HG107" s="568"/>
      <c r="HH107" s="568"/>
      <c r="HI107" s="568"/>
    </row>
    <row r="108" spans="1:217" s="567" customFormat="1" ht="22.5" customHeight="1">
      <c r="A108" s="72">
        <v>608008</v>
      </c>
      <c r="B108" s="600" t="s">
        <v>645</v>
      </c>
      <c r="C108" s="601">
        <v>3800</v>
      </c>
      <c r="D108" s="601">
        <v>71</v>
      </c>
      <c r="E108" s="598">
        <f t="shared" si="138"/>
        <v>26.98</v>
      </c>
      <c r="F108" s="603">
        <v>5.5</v>
      </c>
      <c r="G108" s="603">
        <f t="shared" si="139"/>
        <v>1.9</v>
      </c>
      <c r="H108" s="588">
        <v>2500</v>
      </c>
      <c r="I108" s="588">
        <v>344</v>
      </c>
      <c r="J108" s="612">
        <f t="shared" si="140"/>
        <v>73.1</v>
      </c>
      <c r="K108" s="603"/>
      <c r="L108" s="603">
        <f t="shared" si="141"/>
        <v>107.47999999999999</v>
      </c>
      <c r="M108" s="603">
        <f t="shared" si="142"/>
        <v>3.280000000000001</v>
      </c>
      <c r="N108" s="603">
        <v>-14.27</v>
      </c>
      <c r="O108" s="603">
        <v>17.55</v>
      </c>
      <c r="P108" s="603">
        <f t="shared" si="143"/>
        <v>104.19999999999999</v>
      </c>
      <c r="Q108" s="603">
        <v>0</v>
      </c>
      <c r="R108" s="603">
        <f t="shared" si="144"/>
        <v>104.19999999999999</v>
      </c>
      <c r="GR108" s="568"/>
      <c r="GS108" s="568"/>
      <c r="GT108" s="568"/>
      <c r="GU108" s="568"/>
      <c r="GV108" s="568"/>
      <c r="GW108" s="568"/>
      <c r="GX108" s="568"/>
      <c r="GY108" s="568"/>
      <c r="GZ108" s="568"/>
      <c r="HA108" s="568"/>
      <c r="HB108" s="568"/>
      <c r="HC108" s="568"/>
      <c r="HD108" s="568"/>
      <c r="HE108" s="568"/>
      <c r="HF108" s="568"/>
      <c r="HG108" s="568"/>
      <c r="HH108" s="568"/>
      <c r="HI108" s="568"/>
    </row>
    <row r="109" spans="1:217" s="567" customFormat="1" ht="22.5" customHeight="1">
      <c r="A109" s="72">
        <v>608009</v>
      </c>
      <c r="B109" s="600" t="s">
        <v>647</v>
      </c>
      <c r="C109" s="601">
        <v>3190.0000000000005</v>
      </c>
      <c r="D109" s="601">
        <v>71</v>
      </c>
      <c r="E109" s="598">
        <f t="shared" si="138"/>
        <v>22.65</v>
      </c>
      <c r="F109" s="598">
        <v>5.5</v>
      </c>
      <c r="G109" s="598">
        <f t="shared" si="139"/>
        <v>1.6</v>
      </c>
      <c r="H109" s="588">
        <v>6700</v>
      </c>
      <c r="I109" s="588">
        <v>344</v>
      </c>
      <c r="J109" s="612">
        <f t="shared" si="140"/>
        <v>195.91</v>
      </c>
      <c r="K109" s="598"/>
      <c r="L109" s="598">
        <f t="shared" si="141"/>
        <v>225.66</v>
      </c>
      <c r="M109" s="603">
        <f t="shared" si="142"/>
        <v>227.45</v>
      </c>
      <c r="N109" s="603">
        <v>-28.93</v>
      </c>
      <c r="O109" s="603">
        <v>256.38</v>
      </c>
      <c r="P109" s="603">
        <f t="shared" si="143"/>
        <v>-1.789999999999992</v>
      </c>
      <c r="Q109" s="603">
        <v>-1.789999999999992</v>
      </c>
      <c r="R109" s="603">
        <f t="shared" si="144"/>
        <v>0</v>
      </c>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c r="BU109" s="565"/>
      <c r="BV109" s="565"/>
      <c r="BW109" s="565"/>
      <c r="BX109" s="565"/>
      <c r="BY109" s="565"/>
      <c r="BZ109" s="565"/>
      <c r="CA109" s="565"/>
      <c r="CB109" s="565"/>
      <c r="CC109" s="565"/>
      <c r="CD109" s="565"/>
      <c r="CE109" s="565"/>
      <c r="CF109" s="565"/>
      <c r="CG109" s="565"/>
      <c r="CH109" s="565"/>
      <c r="CI109" s="565"/>
      <c r="CJ109" s="565"/>
      <c r="CK109" s="565"/>
      <c r="CL109" s="565"/>
      <c r="CM109" s="565"/>
      <c r="CN109" s="565"/>
      <c r="CO109" s="565"/>
      <c r="CP109" s="565"/>
      <c r="CQ109" s="565"/>
      <c r="CR109" s="565"/>
      <c r="CS109" s="565"/>
      <c r="CT109" s="565"/>
      <c r="CU109" s="565"/>
      <c r="CV109" s="565"/>
      <c r="CW109" s="565"/>
      <c r="CX109" s="565"/>
      <c r="CY109" s="565"/>
      <c r="CZ109" s="565"/>
      <c r="DA109" s="565"/>
      <c r="DB109" s="565"/>
      <c r="DC109" s="565"/>
      <c r="DD109" s="565"/>
      <c r="DE109" s="565"/>
      <c r="DF109" s="565"/>
      <c r="DG109" s="565"/>
      <c r="DH109" s="565"/>
      <c r="DI109" s="565"/>
      <c r="DJ109" s="565"/>
      <c r="DK109" s="565"/>
      <c r="DL109" s="565"/>
      <c r="DM109" s="565"/>
      <c r="DN109" s="565"/>
      <c r="DO109" s="565"/>
      <c r="DP109" s="565"/>
      <c r="DQ109" s="565"/>
      <c r="DR109" s="565"/>
      <c r="DS109" s="565"/>
      <c r="DT109" s="565"/>
      <c r="DU109" s="565"/>
      <c r="DV109" s="565"/>
      <c r="DW109" s="565"/>
      <c r="DX109" s="565"/>
      <c r="DY109" s="565"/>
      <c r="DZ109" s="565"/>
      <c r="EA109" s="565"/>
      <c r="EB109" s="565"/>
      <c r="EC109" s="565"/>
      <c r="ED109" s="565"/>
      <c r="EE109" s="565"/>
      <c r="EF109" s="565"/>
      <c r="EG109" s="565"/>
      <c r="EH109" s="565"/>
      <c r="EI109" s="565"/>
      <c r="EJ109" s="565"/>
      <c r="EK109" s="565"/>
      <c r="EL109" s="565"/>
      <c r="EM109" s="565"/>
      <c r="EN109" s="565"/>
      <c r="EO109" s="565"/>
      <c r="EP109" s="565"/>
      <c r="EQ109" s="565"/>
      <c r="ER109" s="565"/>
      <c r="ES109" s="565"/>
      <c r="ET109" s="565"/>
      <c r="EU109" s="565"/>
      <c r="EV109" s="565"/>
      <c r="EW109" s="565"/>
      <c r="EX109" s="565"/>
      <c r="EY109" s="565"/>
      <c r="EZ109" s="565"/>
      <c r="FA109" s="565"/>
      <c r="FB109" s="565"/>
      <c r="FC109" s="565"/>
      <c r="FD109" s="565"/>
      <c r="FE109" s="565"/>
      <c r="FF109" s="565"/>
      <c r="FG109" s="565"/>
      <c r="FH109" s="565"/>
      <c r="FI109" s="565"/>
      <c r="FJ109" s="565"/>
      <c r="FK109" s="565"/>
      <c r="FL109" s="565"/>
      <c r="FM109" s="565"/>
      <c r="FN109" s="565"/>
      <c r="FO109" s="565"/>
      <c r="FP109" s="565"/>
      <c r="FQ109" s="565"/>
      <c r="FR109" s="565"/>
      <c r="FS109" s="565"/>
      <c r="FT109" s="565"/>
      <c r="FU109" s="565"/>
      <c r="FV109" s="565"/>
      <c r="FW109" s="565"/>
      <c r="FX109" s="565"/>
      <c r="FY109" s="565"/>
      <c r="FZ109" s="565"/>
      <c r="GA109" s="565"/>
      <c r="GB109" s="565"/>
      <c r="GC109" s="565"/>
      <c r="GD109" s="565"/>
      <c r="GE109" s="565"/>
      <c r="GF109" s="565"/>
      <c r="GG109" s="565"/>
      <c r="GH109" s="565"/>
      <c r="GI109" s="565"/>
      <c r="GJ109" s="565"/>
      <c r="GK109" s="565"/>
      <c r="GL109" s="565"/>
      <c r="GM109" s="565"/>
      <c r="GN109" s="565"/>
      <c r="GO109" s="565"/>
      <c r="GP109" s="565"/>
      <c r="GQ109" s="565"/>
      <c r="GR109" s="568"/>
      <c r="GS109" s="568"/>
      <c r="GT109" s="568"/>
      <c r="GU109" s="568"/>
      <c r="GV109" s="568"/>
      <c r="GW109" s="568"/>
      <c r="GX109" s="568"/>
      <c r="GY109" s="568"/>
      <c r="GZ109" s="568"/>
      <c r="HA109" s="568"/>
      <c r="HB109" s="568"/>
      <c r="HC109" s="568"/>
      <c r="HD109" s="568"/>
      <c r="HE109" s="568"/>
      <c r="HF109" s="568"/>
      <c r="HG109" s="568"/>
      <c r="HH109" s="568"/>
      <c r="HI109" s="568"/>
    </row>
    <row r="110" spans="1:217" s="567" customFormat="1" ht="22.5" customHeight="1">
      <c r="A110" s="72">
        <v>609005</v>
      </c>
      <c r="B110" s="600" t="s">
        <v>650</v>
      </c>
      <c r="C110" s="601">
        <v>6736</v>
      </c>
      <c r="D110" s="601">
        <v>71</v>
      </c>
      <c r="E110" s="598">
        <f t="shared" si="138"/>
        <v>47.83</v>
      </c>
      <c r="F110" s="598">
        <v>5.5</v>
      </c>
      <c r="G110" s="598">
        <f t="shared" si="139"/>
        <v>3.37</v>
      </c>
      <c r="H110" s="601">
        <v>4800</v>
      </c>
      <c r="I110" s="601">
        <v>344</v>
      </c>
      <c r="J110" s="612">
        <f t="shared" si="140"/>
        <v>140.35</v>
      </c>
      <c r="K110" s="598"/>
      <c r="L110" s="598">
        <f t="shared" si="141"/>
        <v>197.04999999999998</v>
      </c>
      <c r="M110" s="603">
        <f t="shared" si="142"/>
        <v>47.150000000000006</v>
      </c>
      <c r="N110" s="603">
        <v>-18.14</v>
      </c>
      <c r="O110" s="603">
        <v>65.29</v>
      </c>
      <c r="P110" s="603">
        <f t="shared" si="143"/>
        <v>149.89999999999998</v>
      </c>
      <c r="Q110" s="603">
        <v>0</v>
      </c>
      <c r="R110" s="603">
        <f t="shared" si="144"/>
        <v>149.89999999999998</v>
      </c>
      <c r="GR110" s="568"/>
      <c r="GS110" s="568"/>
      <c r="GT110" s="568"/>
      <c r="GU110" s="568"/>
      <c r="GV110" s="568"/>
      <c r="GW110" s="568"/>
      <c r="GX110" s="568"/>
      <c r="GY110" s="568"/>
      <c r="GZ110" s="568"/>
      <c r="HA110" s="568"/>
      <c r="HB110" s="568"/>
      <c r="HC110" s="568"/>
      <c r="HD110" s="568"/>
      <c r="HE110" s="568"/>
      <c r="HF110" s="568"/>
      <c r="HG110" s="568"/>
      <c r="HH110" s="568"/>
      <c r="HI110" s="568"/>
    </row>
    <row r="111" spans="1:217" s="567" customFormat="1" ht="22.5" customHeight="1">
      <c r="A111" s="72">
        <v>610003</v>
      </c>
      <c r="B111" s="600" t="s">
        <v>652</v>
      </c>
      <c r="C111" s="601">
        <v>2640</v>
      </c>
      <c r="D111" s="601">
        <v>71</v>
      </c>
      <c r="E111" s="598">
        <f t="shared" si="138"/>
        <v>18.74</v>
      </c>
      <c r="F111" s="598">
        <v>5.5</v>
      </c>
      <c r="G111" s="598">
        <f t="shared" si="139"/>
        <v>1.32</v>
      </c>
      <c r="H111" s="601">
        <v>3600</v>
      </c>
      <c r="I111" s="601">
        <v>344</v>
      </c>
      <c r="J111" s="612">
        <f t="shared" si="140"/>
        <v>105.26</v>
      </c>
      <c r="K111" s="598"/>
      <c r="L111" s="598">
        <f t="shared" si="141"/>
        <v>130.82</v>
      </c>
      <c r="M111" s="603">
        <f t="shared" si="142"/>
        <v>364.18</v>
      </c>
      <c r="N111" s="603">
        <v>18.17</v>
      </c>
      <c r="O111" s="603">
        <v>346.01</v>
      </c>
      <c r="P111" s="603">
        <f t="shared" si="143"/>
        <v>-233.36</v>
      </c>
      <c r="Q111" s="603">
        <v>-233.36</v>
      </c>
      <c r="R111" s="603">
        <f t="shared" si="144"/>
        <v>0</v>
      </c>
      <c r="GR111" s="568"/>
      <c r="GS111" s="568"/>
      <c r="GT111" s="568"/>
      <c r="GU111" s="568"/>
      <c r="GV111" s="568"/>
      <c r="GW111" s="568"/>
      <c r="GX111" s="568"/>
      <c r="GY111" s="568"/>
      <c r="GZ111" s="568"/>
      <c r="HA111" s="568"/>
      <c r="HB111" s="568"/>
      <c r="HC111" s="568"/>
      <c r="HD111" s="568"/>
      <c r="HE111" s="568"/>
      <c r="HF111" s="568"/>
      <c r="HG111" s="568"/>
      <c r="HH111" s="568"/>
      <c r="HI111" s="568"/>
    </row>
    <row r="112" spans="1:217" s="567" customFormat="1" ht="22.5" customHeight="1">
      <c r="A112" s="72">
        <v>610004</v>
      </c>
      <c r="B112" s="600" t="s">
        <v>655</v>
      </c>
      <c r="C112" s="601">
        <v>3630.0000000000005</v>
      </c>
      <c r="D112" s="601">
        <v>71</v>
      </c>
      <c r="E112" s="598">
        <f t="shared" si="138"/>
        <v>25.77</v>
      </c>
      <c r="F112" s="598">
        <v>5.5</v>
      </c>
      <c r="G112" s="598">
        <f t="shared" si="139"/>
        <v>1.82</v>
      </c>
      <c r="H112" s="601">
        <v>1800</v>
      </c>
      <c r="I112" s="601">
        <v>344</v>
      </c>
      <c r="J112" s="612">
        <f t="shared" si="140"/>
        <v>52.63</v>
      </c>
      <c r="K112" s="598"/>
      <c r="L112" s="598">
        <f t="shared" si="141"/>
        <v>85.72</v>
      </c>
      <c r="M112" s="603">
        <f t="shared" si="142"/>
        <v>859.27</v>
      </c>
      <c r="N112" s="603">
        <v>10.55</v>
      </c>
      <c r="O112" s="603">
        <v>848.72</v>
      </c>
      <c r="P112" s="603">
        <f t="shared" si="143"/>
        <v>-773.55</v>
      </c>
      <c r="Q112" s="603">
        <v>-773.55</v>
      </c>
      <c r="R112" s="603">
        <f t="shared" si="144"/>
        <v>0</v>
      </c>
      <c r="GR112" s="568"/>
      <c r="GS112" s="568"/>
      <c r="GT112" s="568"/>
      <c r="GU112" s="568"/>
      <c r="GV112" s="568"/>
      <c r="GW112" s="568"/>
      <c r="GX112" s="568"/>
      <c r="GY112" s="568"/>
      <c r="GZ112" s="568"/>
      <c r="HA112" s="568"/>
      <c r="HB112" s="568"/>
      <c r="HC112" s="568"/>
      <c r="HD112" s="568"/>
      <c r="HE112" s="568"/>
      <c r="HF112" s="568"/>
      <c r="HG112" s="568"/>
      <c r="HH112" s="568"/>
      <c r="HI112" s="568"/>
    </row>
    <row r="113" spans="1:217" s="567" customFormat="1" ht="22.5" customHeight="1">
      <c r="A113" s="72">
        <v>610005</v>
      </c>
      <c r="B113" s="600" t="s">
        <v>707</v>
      </c>
      <c r="C113" s="601">
        <v>2200</v>
      </c>
      <c r="D113" s="601">
        <v>71</v>
      </c>
      <c r="E113" s="598">
        <f t="shared" si="138"/>
        <v>15.62</v>
      </c>
      <c r="F113" s="598">
        <v>5.5</v>
      </c>
      <c r="G113" s="598">
        <f t="shared" si="139"/>
        <v>1.1</v>
      </c>
      <c r="H113" s="601">
        <v>2200</v>
      </c>
      <c r="I113" s="601">
        <v>344</v>
      </c>
      <c r="J113" s="612">
        <f t="shared" si="140"/>
        <v>64.33</v>
      </c>
      <c r="K113" s="598"/>
      <c r="L113" s="598">
        <f t="shared" si="141"/>
        <v>86.55</v>
      </c>
      <c r="M113" s="603">
        <f t="shared" si="142"/>
        <v>-43.489999999999995</v>
      </c>
      <c r="N113" s="603">
        <v>-21.63</v>
      </c>
      <c r="O113" s="603">
        <v>-21.86</v>
      </c>
      <c r="P113" s="603">
        <f t="shared" si="143"/>
        <v>130.04</v>
      </c>
      <c r="Q113" s="603">
        <v>0</v>
      </c>
      <c r="R113" s="603">
        <f t="shared" si="144"/>
        <v>130.04</v>
      </c>
      <c r="GR113" s="568"/>
      <c r="GS113" s="568"/>
      <c r="GT113" s="568"/>
      <c r="GU113" s="568"/>
      <c r="GV113" s="568"/>
      <c r="GW113" s="568"/>
      <c r="GX113" s="568"/>
      <c r="GY113" s="568"/>
      <c r="GZ113" s="568"/>
      <c r="HA113" s="568"/>
      <c r="HB113" s="568"/>
      <c r="HC113" s="568"/>
      <c r="HD113" s="568"/>
      <c r="HE113" s="568"/>
      <c r="HF113" s="568"/>
      <c r="HG113" s="568"/>
      <c r="HH113" s="568"/>
      <c r="HI113" s="568"/>
    </row>
    <row r="114" spans="1:217" s="567" customFormat="1" ht="22.5" customHeight="1">
      <c r="A114" s="72">
        <v>614003</v>
      </c>
      <c r="B114" s="600" t="s">
        <v>657</v>
      </c>
      <c r="C114" s="601">
        <v>9020</v>
      </c>
      <c r="D114" s="601">
        <v>71</v>
      </c>
      <c r="E114" s="598">
        <f t="shared" si="138"/>
        <v>64.04</v>
      </c>
      <c r="F114" s="603">
        <v>5.5</v>
      </c>
      <c r="G114" s="603">
        <f t="shared" si="139"/>
        <v>4.51</v>
      </c>
      <c r="H114" s="601">
        <v>7300</v>
      </c>
      <c r="I114" s="601">
        <v>344</v>
      </c>
      <c r="J114" s="612">
        <f t="shared" si="140"/>
        <v>213.45</v>
      </c>
      <c r="K114" s="603"/>
      <c r="L114" s="603">
        <f t="shared" si="141"/>
        <v>287.5</v>
      </c>
      <c r="M114" s="603">
        <f t="shared" si="142"/>
        <v>176.34000000000003</v>
      </c>
      <c r="N114" s="603">
        <v>-122.96</v>
      </c>
      <c r="O114" s="603">
        <v>299.3</v>
      </c>
      <c r="P114" s="603">
        <f t="shared" si="143"/>
        <v>111.15999999999997</v>
      </c>
      <c r="Q114" s="603">
        <v>0</v>
      </c>
      <c r="R114" s="603">
        <f t="shared" si="144"/>
        <v>111.15999999999997</v>
      </c>
      <c r="GR114" s="568"/>
      <c r="GS114" s="568"/>
      <c r="GT114" s="568"/>
      <c r="GU114" s="568"/>
      <c r="GV114" s="568"/>
      <c r="GW114" s="568"/>
      <c r="GX114" s="568"/>
      <c r="GY114" s="568"/>
      <c r="GZ114" s="568"/>
      <c r="HA114" s="568"/>
      <c r="HB114" s="568"/>
      <c r="HC114" s="568"/>
      <c r="HD114" s="568"/>
      <c r="HE114" s="568"/>
      <c r="HF114" s="568"/>
      <c r="HG114" s="568"/>
      <c r="HH114" s="568"/>
      <c r="HI114" s="568"/>
    </row>
    <row r="115" spans="1:217" s="567" customFormat="1" ht="22.5" customHeight="1">
      <c r="A115" s="72">
        <v>615006</v>
      </c>
      <c r="B115" s="600" t="s">
        <v>659</v>
      </c>
      <c r="C115" s="601">
        <v>12210.000000000002</v>
      </c>
      <c r="D115" s="601">
        <v>71</v>
      </c>
      <c r="E115" s="598">
        <f t="shared" si="138"/>
        <v>86.69</v>
      </c>
      <c r="F115" s="598">
        <v>5.5</v>
      </c>
      <c r="G115" s="598">
        <f t="shared" si="139"/>
        <v>6.11</v>
      </c>
      <c r="H115" s="588">
        <v>10300</v>
      </c>
      <c r="I115" s="588">
        <v>344</v>
      </c>
      <c r="J115" s="612">
        <f t="shared" si="140"/>
        <v>301.17</v>
      </c>
      <c r="K115" s="598"/>
      <c r="L115" s="598">
        <f t="shared" si="141"/>
        <v>399.47</v>
      </c>
      <c r="M115" s="603">
        <f t="shared" si="142"/>
        <v>805.9000000000001</v>
      </c>
      <c r="N115" s="603">
        <v>-53.05</v>
      </c>
      <c r="O115" s="603">
        <v>858.95</v>
      </c>
      <c r="P115" s="603">
        <f t="shared" si="143"/>
        <v>-406.43000000000006</v>
      </c>
      <c r="Q115" s="603">
        <v>-406.43000000000006</v>
      </c>
      <c r="R115" s="603">
        <f t="shared" si="144"/>
        <v>0</v>
      </c>
      <c r="GR115" s="568"/>
      <c r="GS115" s="568"/>
      <c r="GT115" s="568"/>
      <c r="GU115" s="568"/>
      <c r="GV115" s="568"/>
      <c r="GW115" s="568"/>
      <c r="GX115" s="568"/>
      <c r="GY115" s="568"/>
      <c r="GZ115" s="568"/>
      <c r="HA115" s="568"/>
      <c r="HB115" s="568"/>
      <c r="HC115" s="568"/>
      <c r="HD115" s="568"/>
      <c r="HE115" s="568"/>
      <c r="HF115" s="568"/>
      <c r="HG115" s="568"/>
      <c r="HH115" s="568"/>
      <c r="HI115" s="568"/>
    </row>
    <row r="116" spans="1:217" s="567" customFormat="1" ht="22.5" customHeight="1">
      <c r="A116" s="72">
        <v>615007</v>
      </c>
      <c r="B116" s="600" t="s">
        <v>708</v>
      </c>
      <c r="C116" s="601">
        <v>9900</v>
      </c>
      <c r="D116" s="601">
        <v>71</v>
      </c>
      <c r="E116" s="598">
        <f t="shared" si="138"/>
        <v>70.29</v>
      </c>
      <c r="F116" s="598">
        <v>5.5</v>
      </c>
      <c r="G116" s="598">
        <f t="shared" si="139"/>
        <v>4.95</v>
      </c>
      <c r="H116" s="588">
        <v>10800</v>
      </c>
      <c r="I116" s="588">
        <v>344</v>
      </c>
      <c r="J116" s="612">
        <f t="shared" si="140"/>
        <v>315.79</v>
      </c>
      <c r="K116" s="598"/>
      <c r="L116" s="598">
        <f t="shared" si="141"/>
        <v>396.53000000000003</v>
      </c>
      <c r="M116" s="603">
        <f t="shared" si="142"/>
        <v>344.65999999999997</v>
      </c>
      <c r="N116" s="603">
        <v>-61.59</v>
      </c>
      <c r="O116" s="603">
        <v>406.25</v>
      </c>
      <c r="P116" s="603">
        <f t="shared" si="143"/>
        <v>51.87000000000006</v>
      </c>
      <c r="Q116" s="603">
        <v>0</v>
      </c>
      <c r="R116" s="603">
        <f t="shared" si="144"/>
        <v>51.87000000000006</v>
      </c>
      <c r="GR116" s="568"/>
      <c r="GS116" s="568"/>
      <c r="GT116" s="568"/>
      <c r="GU116" s="568"/>
      <c r="GV116" s="568"/>
      <c r="GW116" s="568"/>
      <c r="GX116" s="568"/>
      <c r="GY116" s="568"/>
      <c r="GZ116" s="568"/>
      <c r="HA116" s="568"/>
      <c r="HB116" s="568"/>
      <c r="HC116" s="568"/>
      <c r="HD116" s="568"/>
      <c r="HE116" s="568"/>
      <c r="HF116" s="568"/>
      <c r="HG116" s="568"/>
      <c r="HH116" s="568"/>
      <c r="HI116" s="568"/>
    </row>
    <row r="117" spans="1:217" s="567" customFormat="1" ht="22.5" customHeight="1">
      <c r="A117" s="72">
        <v>615010</v>
      </c>
      <c r="B117" s="600" t="s">
        <v>665</v>
      </c>
      <c r="C117" s="601">
        <v>7260.000000000001</v>
      </c>
      <c r="D117" s="601">
        <v>71</v>
      </c>
      <c r="E117" s="598">
        <f t="shared" si="138"/>
        <v>51.55</v>
      </c>
      <c r="F117" s="598">
        <v>5.5</v>
      </c>
      <c r="G117" s="598">
        <f t="shared" si="139"/>
        <v>3.63</v>
      </c>
      <c r="H117" s="601">
        <v>5600</v>
      </c>
      <c r="I117" s="601">
        <v>344</v>
      </c>
      <c r="J117" s="612">
        <f t="shared" si="140"/>
        <v>163.74</v>
      </c>
      <c r="K117" s="598"/>
      <c r="L117" s="598">
        <f t="shared" si="141"/>
        <v>224.42000000000002</v>
      </c>
      <c r="M117" s="603">
        <f t="shared" si="142"/>
        <v>208.41000000000003</v>
      </c>
      <c r="N117" s="603">
        <v>-6.89</v>
      </c>
      <c r="O117" s="603">
        <v>215.3</v>
      </c>
      <c r="P117" s="603">
        <f t="shared" si="143"/>
        <v>16.00999999999999</v>
      </c>
      <c r="Q117" s="603">
        <v>0</v>
      </c>
      <c r="R117" s="603">
        <f t="shared" si="144"/>
        <v>16.00999999999999</v>
      </c>
      <c r="GR117" s="568"/>
      <c r="GS117" s="568"/>
      <c r="GT117" s="568"/>
      <c r="GU117" s="568"/>
      <c r="GV117" s="568"/>
      <c r="GW117" s="568"/>
      <c r="GX117" s="568"/>
      <c r="GY117" s="568"/>
      <c r="GZ117" s="568"/>
      <c r="HA117" s="568"/>
      <c r="HB117" s="568"/>
      <c r="HC117" s="568"/>
      <c r="HD117" s="568"/>
      <c r="HE117" s="568"/>
      <c r="HF117" s="568"/>
      <c r="HG117" s="568"/>
      <c r="HH117" s="568"/>
      <c r="HI117" s="568"/>
    </row>
    <row r="118" spans="1:217" s="567" customFormat="1" ht="22.5" customHeight="1">
      <c r="A118" s="72">
        <v>616005</v>
      </c>
      <c r="B118" s="600" t="s">
        <v>667</v>
      </c>
      <c r="C118" s="601">
        <v>9240</v>
      </c>
      <c r="D118" s="601">
        <v>71</v>
      </c>
      <c r="E118" s="598">
        <f t="shared" si="138"/>
        <v>65.6</v>
      </c>
      <c r="F118" s="603">
        <v>5.5</v>
      </c>
      <c r="G118" s="603">
        <f t="shared" si="139"/>
        <v>4.62</v>
      </c>
      <c r="H118" s="601">
        <v>8700</v>
      </c>
      <c r="I118" s="601">
        <v>344</v>
      </c>
      <c r="J118" s="612">
        <f t="shared" si="140"/>
        <v>254.39</v>
      </c>
      <c r="K118" s="603"/>
      <c r="L118" s="603">
        <f t="shared" si="141"/>
        <v>330.11</v>
      </c>
      <c r="M118" s="603">
        <f t="shared" si="142"/>
        <v>672.98</v>
      </c>
      <c r="N118" s="603">
        <v>47.2</v>
      </c>
      <c r="O118" s="603">
        <v>625.78</v>
      </c>
      <c r="P118" s="603">
        <f t="shared" si="143"/>
        <v>-342.87</v>
      </c>
      <c r="Q118" s="603">
        <v>-342.87</v>
      </c>
      <c r="R118" s="603">
        <f t="shared" si="144"/>
        <v>0</v>
      </c>
      <c r="GR118" s="568"/>
      <c r="GS118" s="568"/>
      <c r="GT118" s="568"/>
      <c r="GU118" s="568"/>
      <c r="GV118" s="568"/>
      <c r="GW118" s="568"/>
      <c r="GX118" s="568"/>
      <c r="GY118" s="568"/>
      <c r="GZ118" s="568"/>
      <c r="HA118" s="568"/>
      <c r="HB118" s="568"/>
      <c r="HC118" s="568"/>
      <c r="HD118" s="568"/>
      <c r="HE118" s="568"/>
      <c r="HF118" s="568"/>
      <c r="HG118" s="568"/>
      <c r="HH118" s="568"/>
      <c r="HI118" s="568"/>
    </row>
    <row r="119" spans="1:217" s="567" customFormat="1" ht="22.5" customHeight="1">
      <c r="A119" s="72">
        <v>616006</v>
      </c>
      <c r="B119" s="600" t="s">
        <v>670</v>
      </c>
      <c r="C119" s="601">
        <v>20790</v>
      </c>
      <c r="D119" s="601">
        <v>71</v>
      </c>
      <c r="E119" s="598">
        <f t="shared" si="138"/>
        <v>147.61</v>
      </c>
      <c r="F119" s="603">
        <v>5.5</v>
      </c>
      <c r="G119" s="603">
        <f t="shared" si="139"/>
        <v>10.4</v>
      </c>
      <c r="H119" s="601">
        <v>6400</v>
      </c>
      <c r="I119" s="601">
        <v>344</v>
      </c>
      <c r="J119" s="612">
        <f t="shared" si="140"/>
        <v>187.14</v>
      </c>
      <c r="K119" s="603"/>
      <c r="L119" s="603">
        <f t="shared" si="141"/>
        <v>350.65</v>
      </c>
      <c r="M119" s="603">
        <f t="shared" si="142"/>
        <v>522.34</v>
      </c>
      <c r="N119" s="603">
        <v>-67.61</v>
      </c>
      <c r="O119" s="603">
        <v>589.95</v>
      </c>
      <c r="P119" s="603">
        <f t="shared" si="143"/>
        <v>-171.69000000000005</v>
      </c>
      <c r="Q119" s="603">
        <v>-171.69000000000005</v>
      </c>
      <c r="R119" s="603">
        <f t="shared" si="144"/>
        <v>0</v>
      </c>
      <c r="GR119" s="568"/>
      <c r="GS119" s="568"/>
      <c r="GT119" s="568"/>
      <c r="GU119" s="568"/>
      <c r="GV119" s="568"/>
      <c r="GW119" s="568"/>
      <c r="GX119" s="568"/>
      <c r="GY119" s="568"/>
      <c r="GZ119" s="568"/>
      <c r="HA119" s="568"/>
      <c r="HB119" s="568"/>
      <c r="HC119" s="568"/>
      <c r="HD119" s="568"/>
      <c r="HE119" s="568"/>
      <c r="HF119" s="568"/>
      <c r="HG119" s="568"/>
      <c r="HH119" s="568"/>
      <c r="HI119" s="568"/>
    </row>
    <row r="120" spans="1:217" s="567" customFormat="1" ht="22.5" customHeight="1">
      <c r="A120" s="72">
        <v>617006</v>
      </c>
      <c r="B120" s="600" t="s">
        <v>673</v>
      </c>
      <c r="C120" s="601">
        <v>3850.0000000000005</v>
      </c>
      <c r="D120" s="601">
        <v>71</v>
      </c>
      <c r="E120" s="598">
        <f t="shared" si="138"/>
        <v>27.34</v>
      </c>
      <c r="F120" s="598">
        <v>5.5</v>
      </c>
      <c r="G120" s="598">
        <f t="shared" si="139"/>
        <v>1.93</v>
      </c>
      <c r="H120" s="588">
        <v>1800</v>
      </c>
      <c r="I120" s="588">
        <v>344</v>
      </c>
      <c r="J120" s="612">
        <f t="shared" si="140"/>
        <v>52.63</v>
      </c>
      <c r="K120" s="598"/>
      <c r="L120" s="598">
        <f t="shared" si="141"/>
        <v>87.4</v>
      </c>
      <c r="M120" s="603">
        <f t="shared" si="142"/>
        <v>69.76</v>
      </c>
      <c r="N120" s="603">
        <v>-16.66</v>
      </c>
      <c r="O120" s="603">
        <v>86.42</v>
      </c>
      <c r="P120" s="603">
        <f t="shared" si="143"/>
        <v>17.64</v>
      </c>
      <c r="Q120" s="603">
        <v>0</v>
      </c>
      <c r="R120" s="603">
        <f t="shared" si="144"/>
        <v>17.64</v>
      </c>
      <c r="GR120" s="568"/>
      <c r="GS120" s="568"/>
      <c r="GT120" s="568"/>
      <c r="GU120" s="568"/>
      <c r="GV120" s="568"/>
      <c r="GW120" s="568"/>
      <c r="GX120" s="568"/>
      <c r="GY120" s="568"/>
      <c r="GZ120" s="568"/>
      <c r="HA120" s="568"/>
      <c r="HB120" s="568"/>
      <c r="HC120" s="568"/>
      <c r="HD120" s="568"/>
      <c r="HE120" s="568"/>
      <c r="HF120" s="568"/>
      <c r="HG120" s="568"/>
      <c r="HH120" s="568"/>
      <c r="HI120" s="568"/>
    </row>
    <row r="121" spans="1:217" s="567" customFormat="1" ht="22.5" customHeight="1">
      <c r="A121" s="72">
        <v>617007</v>
      </c>
      <c r="B121" s="600" t="s">
        <v>709</v>
      </c>
      <c r="C121" s="601">
        <v>3080.0000000000005</v>
      </c>
      <c r="D121" s="601">
        <v>71</v>
      </c>
      <c r="E121" s="598">
        <f t="shared" si="138"/>
        <v>21.87</v>
      </c>
      <c r="F121" s="598">
        <v>5.5</v>
      </c>
      <c r="G121" s="598">
        <f t="shared" si="139"/>
        <v>1.54</v>
      </c>
      <c r="H121" s="588">
        <v>1600</v>
      </c>
      <c r="I121" s="588">
        <v>344</v>
      </c>
      <c r="J121" s="612">
        <f t="shared" si="140"/>
        <v>46.78</v>
      </c>
      <c r="K121" s="598"/>
      <c r="L121" s="598">
        <f t="shared" si="141"/>
        <v>75.69</v>
      </c>
      <c r="M121" s="603">
        <f t="shared" si="142"/>
        <v>102.21</v>
      </c>
      <c r="N121" s="603">
        <v>-15.11</v>
      </c>
      <c r="O121" s="603">
        <v>117.32</v>
      </c>
      <c r="P121" s="603">
        <f t="shared" si="143"/>
        <v>-26.519999999999996</v>
      </c>
      <c r="Q121" s="603">
        <v>-26.519999999999996</v>
      </c>
      <c r="R121" s="603">
        <f t="shared" si="144"/>
        <v>0</v>
      </c>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565"/>
      <c r="BH121" s="565"/>
      <c r="BI121" s="565"/>
      <c r="BJ121" s="565"/>
      <c r="BK121" s="565"/>
      <c r="BL121" s="565"/>
      <c r="BM121" s="565"/>
      <c r="BN121" s="565"/>
      <c r="BO121" s="565"/>
      <c r="BP121" s="565"/>
      <c r="BQ121" s="565"/>
      <c r="BR121" s="565"/>
      <c r="BS121" s="565"/>
      <c r="BT121" s="565"/>
      <c r="BU121" s="565"/>
      <c r="BV121" s="565"/>
      <c r="BW121" s="565"/>
      <c r="BX121" s="565"/>
      <c r="BY121" s="565"/>
      <c r="BZ121" s="565"/>
      <c r="CA121" s="565"/>
      <c r="CB121" s="565"/>
      <c r="CC121" s="565"/>
      <c r="CD121" s="565"/>
      <c r="CE121" s="565"/>
      <c r="CF121" s="565"/>
      <c r="CG121" s="565"/>
      <c r="CH121" s="565"/>
      <c r="CI121" s="565"/>
      <c r="CJ121" s="565"/>
      <c r="CK121" s="565"/>
      <c r="CL121" s="565"/>
      <c r="CM121" s="565"/>
      <c r="CN121" s="565"/>
      <c r="CO121" s="565"/>
      <c r="CP121" s="565"/>
      <c r="CQ121" s="565"/>
      <c r="CR121" s="565"/>
      <c r="CS121" s="565"/>
      <c r="CT121" s="565"/>
      <c r="CU121" s="565"/>
      <c r="CV121" s="565"/>
      <c r="CW121" s="565"/>
      <c r="CX121" s="565"/>
      <c r="CY121" s="565"/>
      <c r="CZ121" s="565"/>
      <c r="DA121" s="565"/>
      <c r="DB121" s="565"/>
      <c r="DC121" s="565"/>
      <c r="DD121" s="565"/>
      <c r="DE121" s="565"/>
      <c r="DF121" s="565"/>
      <c r="DG121" s="565"/>
      <c r="DH121" s="565"/>
      <c r="DI121" s="565"/>
      <c r="DJ121" s="565"/>
      <c r="DK121" s="565"/>
      <c r="DL121" s="565"/>
      <c r="DM121" s="565"/>
      <c r="DN121" s="565"/>
      <c r="DO121" s="565"/>
      <c r="DP121" s="565"/>
      <c r="DQ121" s="565"/>
      <c r="DR121" s="565"/>
      <c r="DS121" s="565"/>
      <c r="DT121" s="565"/>
      <c r="DU121" s="565"/>
      <c r="DV121" s="565"/>
      <c r="DW121" s="565"/>
      <c r="DX121" s="565"/>
      <c r="DY121" s="565"/>
      <c r="DZ121" s="565"/>
      <c r="EA121" s="565"/>
      <c r="EB121" s="565"/>
      <c r="EC121" s="565"/>
      <c r="ED121" s="565"/>
      <c r="EE121" s="565"/>
      <c r="EF121" s="565"/>
      <c r="EG121" s="565"/>
      <c r="EH121" s="565"/>
      <c r="EI121" s="565"/>
      <c r="EJ121" s="565"/>
      <c r="EK121" s="565"/>
      <c r="EL121" s="565"/>
      <c r="EM121" s="565"/>
      <c r="EN121" s="565"/>
      <c r="EO121" s="565"/>
      <c r="EP121" s="565"/>
      <c r="EQ121" s="565"/>
      <c r="ER121" s="565"/>
      <c r="ES121" s="565"/>
      <c r="ET121" s="565"/>
      <c r="EU121" s="565"/>
      <c r="EV121" s="565"/>
      <c r="EW121" s="565"/>
      <c r="EX121" s="565"/>
      <c r="EY121" s="565"/>
      <c r="EZ121" s="565"/>
      <c r="FA121" s="565"/>
      <c r="FB121" s="565"/>
      <c r="FC121" s="565"/>
      <c r="FD121" s="565"/>
      <c r="FE121" s="565"/>
      <c r="FF121" s="565"/>
      <c r="FG121" s="565"/>
      <c r="FH121" s="565"/>
      <c r="FI121" s="565"/>
      <c r="FJ121" s="565"/>
      <c r="FK121" s="565"/>
      <c r="FL121" s="565"/>
      <c r="FM121" s="565"/>
      <c r="FN121" s="565"/>
      <c r="FO121" s="565"/>
      <c r="FP121" s="565"/>
      <c r="FQ121" s="565"/>
      <c r="FR121" s="565"/>
      <c r="FS121" s="565"/>
      <c r="FT121" s="565"/>
      <c r="FU121" s="565"/>
      <c r="FV121" s="565"/>
      <c r="FW121" s="565"/>
      <c r="FX121" s="565"/>
      <c r="FY121" s="565"/>
      <c r="FZ121" s="565"/>
      <c r="GA121" s="565"/>
      <c r="GB121" s="565"/>
      <c r="GC121" s="565"/>
      <c r="GD121" s="565"/>
      <c r="GE121" s="565"/>
      <c r="GF121" s="565"/>
      <c r="GG121" s="565"/>
      <c r="GH121" s="565"/>
      <c r="GI121" s="565"/>
      <c r="GJ121" s="565"/>
      <c r="GK121" s="565"/>
      <c r="GL121" s="565"/>
      <c r="GM121" s="565"/>
      <c r="GN121" s="565"/>
      <c r="GO121" s="565"/>
      <c r="GP121" s="565"/>
      <c r="GQ121" s="565"/>
      <c r="GR121" s="568"/>
      <c r="GS121" s="568"/>
      <c r="GT121" s="568"/>
      <c r="GU121" s="568"/>
      <c r="GV121" s="568"/>
      <c r="GW121" s="568"/>
      <c r="GX121" s="568"/>
      <c r="GY121" s="568"/>
      <c r="GZ121" s="568"/>
      <c r="HA121" s="568"/>
      <c r="HB121" s="568"/>
      <c r="HC121" s="568"/>
      <c r="HD121" s="568"/>
      <c r="HE121" s="568"/>
      <c r="HF121" s="568"/>
      <c r="HG121" s="568"/>
      <c r="HH121" s="568"/>
      <c r="HI121" s="568"/>
    </row>
    <row r="122" spans="1:217" s="567" customFormat="1" ht="22.5" customHeight="1">
      <c r="A122" s="72">
        <v>617008</v>
      </c>
      <c r="B122" s="600" t="s">
        <v>675</v>
      </c>
      <c r="C122" s="601">
        <v>2090</v>
      </c>
      <c r="D122" s="601">
        <v>71</v>
      </c>
      <c r="E122" s="598">
        <f t="shared" si="138"/>
        <v>14.84</v>
      </c>
      <c r="F122" s="598">
        <v>5.5</v>
      </c>
      <c r="G122" s="598">
        <f t="shared" si="139"/>
        <v>1.05</v>
      </c>
      <c r="H122" s="588">
        <v>1900</v>
      </c>
      <c r="I122" s="588">
        <v>344</v>
      </c>
      <c r="J122" s="612">
        <f t="shared" si="140"/>
        <v>55.56</v>
      </c>
      <c r="K122" s="598"/>
      <c r="L122" s="598">
        <f t="shared" si="141"/>
        <v>76.95</v>
      </c>
      <c r="M122" s="603">
        <f t="shared" si="142"/>
        <v>120.69</v>
      </c>
      <c r="N122" s="603">
        <v>0.82</v>
      </c>
      <c r="O122" s="603">
        <v>119.87</v>
      </c>
      <c r="P122" s="603">
        <f t="shared" si="143"/>
        <v>-43.739999999999995</v>
      </c>
      <c r="Q122" s="603">
        <v>-43.739999999999995</v>
      </c>
      <c r="R122" s="603">
        <f t="shared" si="144"/>
        <v>0</v>
      </c>
      <c r="GR122" s="568"/>
      <c r="GS122" s="568"/>
      <c r="GT122" s="568"/>
      <c r="GU122" s="568"/>
      <c r="GV122" s="568"/>
      <c r="GW122" s="568"/>
      <c r="GX122" s="568"/>
      <c r="GY122" s="568"/>
      <c r="GZ122" s="568"/>
      <c r="HA122" s="568"/>
      <c r="HB122" s="568"/>
      <c r="HC122" s="568"/>
      <c r="HD122" s="568"/>
      <c r="HE122" s="568"/>
      <c r="HF122" s="568"/>
      <c r="HG122" s="568"/>
      <c r="HH122" s="568"/>
      <c r="HI122" s="568"/>
    </row>
    <row r="123" spans="1:217" s="567" customFormat="1" ht="22.5" customHeight="1">
      <c r="A123" s="72">
        <v>617009</v>
      </c>
      <c r="B123" s="600" t="s">
        <v>677</v>
      </c>
      <c r="C123" s="601">
        <v>7500</v>
      </c>
      <c r="D123" s="601">
        <v>71</v>
      </c>
      <c r="E123" s="598">
        <f t="shared" si="138"/>
        <v>53.25</v>
      </c>
      <c r="F123" s="598">
        <v>5.5</v>
      </c>
      <c r="G123" s="598">
        <f t="shared" si="139"/>
        <v>3.75</v>
      </c>
      <c r="H123" s="588">
        <v>5300</v>
      </c>
      <c r="I123" s="588">
        <v>344</v>
      </c>
      <c r="J123" s="612">
        <f t="shared" si="140"/>
        <v>154.97</v>
      </c>
      <c r="K123" s="598"/>
      <c r="L123" s="598">
        <f t="shared" si="141"/>
        <v>217.47</v>
      </c>
      <c r="M123" s="603">
        <f t="shared" si="142"/>
        <v>246.61</v>
      </c>
      <c r="N123" s="603">
        <v>-46.44</v>
      </c>
      <c r="O123" s="603">
        <v>293.05</v>
      </c>
      <c r="P123" s="603">
        <f t="shared" si="143"/>
        <v>-29.140000000000015</v>
      </c>
      <c r="Q123" s="603">
        <v>-29.140000000000015</v>
      </c>
      <c r="R123" s="603">
        <f t="shared" si="144"/>
        <v>0</v>
      </c>
      <c r="GR123" s="568"/>
      <c r="GS123" s="568"/>
      <c r="GT123" s="568"/>
      <c r="GU123" s="568"/>
      <c r="GV123" s="568"/>
      <c r="GW123" s="568"/>
      <c r="GX123" s="568"/>
      <c r="GY123" s="568"/>
      <c r="GZ123" s="568"/>
      <c r="HA123" s="568"/>
      <c r="HB123" s="568"/>
      <c r="HC123" s="568"/>
      <c r="HD123" s="568"/>
      <c r="HE123" s="568"/>
      <c r="HF123" s="568"/>
      <c r="HG123" s="568"/>
      <c r="HH123" s="568"/>
      <c r="HI123" s="568"/>
    </row>
    <row r="124" spans="1:217" s="567" customFormat="1" ht="22.5" customHeight="1">
      <c r="A124" s="72">
        <v>618004</v>
      </c>
      <c r="B124" s="600" t="s">
        <v>679</v>
      </c>
      <c r="C124" s="601">
        <v>6160.000000000001</v>
      </c>
      <c r="D124" s="601">
        <v>71</v>
      </c>
      <c r="E124" s="598">
        <f t="shared" si="138"/>
        <v>43.74</v>
      </c>
      <c r="F124" s="598">
        <v>5.5</v>
      </c>
      <c r="G124" s="598">
        <f t="shared" si="139"/>
        <v>3.08</v>
      </c>
      <c r="H124" s="601">
        <v>7200</v>
      </c>
      <c r="I124" s="601">
        <v>344</v>
      </c>
      <c r="J124" s="612">
        <f t="shared" si="140"/>
        <v>210.53</v>
      </c>
      <c r="K124" s="598"/>
      <c r="L124" s="598">
        <f t="shared" si="141"/>
        <v>262.85</v>
      </c>
      <c r="M124" s="603">
        <f t="shared" si="142"/>
        <v>-71.03</v>
      </c>
      <c r="N124" s="603">
        <v>62.47</v>
      </c>
      <c r="O124" s="603">
        <v>-133.5</v>
      </c>
      <c r="P124" s="603">
        <f t="shared" si="143"/>
        <v>333.88</v>
      </c>
      <c r="Q124" s="603">
        <v>0</v>
      </c>
      <c r="R124" s="603">
        <f t="shared" si="144"/>
        <v>333.88</v>
      </c>
      <c r="GR124" s="568"/>
      <c r="GS124" s="568"/>
      <c r="GT124" s="568"/>
      <c r="GU124" s="568"/>
      <c r="GV124" s="568"/>
      <c r="GW124" s="568"/>
      <c r="GX124" s="568"/>
      <c r="GY124" s="568"/>
      <c r="GZ124" s="568"/>
      <c r="HA124" s="568"/>
      <c r="HB124" s="568"/>
      <c r="HC124" s="568"/>
      <c r="HD124" s="568"/>
      <c r="HE124" s="568"/>
      <c r="HF124" s="568"/>
      <c r="HG124" s="568"/>
      <c r="HH124" s="568"/>
      <c r="HI124" s="568"/>
    </row>
    <row r="125" spans="1:217" s="567" customFormat="1" ht="22.5" customHeight="1">
      <c r="A125" s="72">
        <v>618007</v>
      </c>
      <c r="B125" s="600" t="s">
        <v>1344</v>
      </c>
      <c r="C125" s="601">
        <v>440.00000000000006</v>
      </c>
      <c r="D125" s="601">
        <v>71</v>
      </c>
      <c r="E125" s="598">
        <f t="shared" si="138"/>
        <v>3.12</v>
      </c>
      <c r="F125" s="598">
        <v>5.5</v>
      </c>
      <c r="G125" s="598">
        <f t="shared" si="139"/>
        <v>0.22</v>
      </c>
      <c r="H125" s="601">
        <v>500</v>
      </c>
      <c r="I125" s="601">
        <v>344</v>
      </c>
      <c r="J125" s="612">
        <f t="shared" si="140"/>
        <v>14.62</v>
      </c>
      <c r="K125" s="598"/>
      <c r="L125" s="598">
        <f t="shared" si="141"/>
        <v>23.46</v>
      </c>
      <c r="M125" s="603">
        <f t="shared" si="142"/>
        <v>71.35</v>
      </c>
      <c r="N125" s="603">
        <v>-2.26</v>
      </c>
      <c r="O125" s="603">
        <v>73.61</v>
      </c>
      <c r="P125" s="603">
        <f t="shared" si="143"/>
        <v>-47.88999999999999</v>
      </c>
      <c r="Q125" s="603">
        <v>-47.88999999999999</v>
      </c>
      <c r="R125" s="603">
        <f t="shared" si="144"/>
        <v>0</v>
      </c>
      <c r="GR125" s="568"/>
      <c r="GS125" s="568"/>
      <c r="GT125" s="568"/>
      <c r="GU125" s="568"/>
      <c r="GV125" s="568"/>
      <c r="GW125" s="568"/>
      <c r="GX125" s="568"/>
      <c r="GY125" s="568"/>
      <c r="GZ125" s="568"/>
      <c r="HA125" s="568"/>
      <c r="HB125" s="568"/>
      <c r="HC125" s="568"/>
      <c r="HD125" s="568"/>
      <c r="HE125" s="568"/>
      <c r="HF125" s="568"/>
      <c r="HG125" s="568"/>
      <c r="HH125" s="568"/>
      <c r="HI125" s="568"/>
    </row>
    <row r="126" spans="1:217" s="567" customFormat="1" ht="22.5" customHeight="1">
      <c r="A126" s="72">
        <v>618008</v>
      </c>
      <c r="B126" s="600" t="s">
        <v>1345</v>
      </c>
      <c r="C126" s="601">
        <v>110.00000000000001</v>
      </c>
      <c r="D126" s="601">
        <v>71</v>
      </c>
      <c r="E126" s="598">
        <f t="shared" si="138"/>
        <v>0.78</v>
      </c>
      <c r="F126" s="598">
        <v>5.5</v>
      </c>
      <c r="G126" s="598">
        <f t="shared" si="139"/>
        <v>0.06</v>
      </c>
      <c r="H126" s="601">
        <v>600</v>
      </c>
      <c r="I126" s="601">
        <v>344</v>
      </c>
      <c r="J126" s="612">
        <f t="shared" si="140"/>
        <v>17.54</v>
      </c>
      <c r="K126" s="598"/>
      <c r="L126" s="598">
        <f t="shared" si="141"/>
        <v>23.88</v>
      </c>
      <c r="M126" s="603">
        <f t="shared" si="142"/>
        <v>129.39999999999998</v>
      </c>
      <c r="N126" s="603">
        <v>-3.02</v>
      </c>
      <c r="O126" s="603">
        <v>132.42</v>
      </c>
      <c r="P126" s="603">
        <f t="shared" si="143"/>
        <v>-105.51999999999998</v>
      </c>
      <c r="Q126" s="603">
        <v>-105.51999999999998</v>
      </c>
      <c r="R126" s="603">
        <f t="shared" si="144"/>
        <v>0</v>
      </c>
      <c r="GR126" s="568"/>
      <c r="GS126" s="568"/>
      <c r="GT126" s="568"/>
      <c r="GU126" s="568"/>
      <c r="GV126" s="568"/>
      <c r="GW126" s="568"/>
      <c r="GX126" s="568"/>
      <c r="GY126" s="568"/>
      <c r="GZ126" s="568"/>
      <c r="HA126" s="568"/>
      <c r="HB126" s="568"/>
      <c r="HC126" s="568"/>
      <c r="HD126" s="568"/>
      <c r="HE126" s="568"/>
      <c r="HF126" s="568"/>
      <c r="HG126" s="568"/>
      <c r="HH126" s="568"/>
      <c r="HI126" s="568"/>
    </row>
    <row r="127" spans="1:217" s="567" customFormat="1" ht="22.5" customHeight="1">
      <c r="A127" s="72">
        <v>619003</v>
      </c>
      <c r="B127" s="600" t="s">
        <v>681</v>
      </c>
      <c r="C127" s="601">
        <v>4840</v>
      </c>
      <c r="D127" s="601">
        <v>71</v>
      </c>
      <c r="E127" s="598">
        <f t="shared" si="138"/>
        <v>34.36</v>
      </c>
      <c r="F127" s="598">
        <v>5.5</v>
      </c>
      <c r="G127" s="598">
        <f t="shared" si="139"/>
        <v>2.42</v>
      </c>
      <c r="H127" s="601">
        <v>2700</v>
      </c>
      <c r="I127" s="601">
        <v>344</v>
      </c>
      <c r="J127" s="612">
        <f t="shared" si="140"/>
        <v>78.95</v>
      </c>
      <c r="K127" s="598"/>
      <c r="L127" s="598">
        <f t="shared" si="141"/>
        <v>121.23</v>
      </c>
      <c r="M127" s="603">
        <f t="shared" si="142"/>
        <v>321.17</v>
      </c>
      <c r="N127" s="603">
        <v>11</v>
      </c>
      <c r="O127" s="603">
        <v>310.17</v>
      </c>
      <c r="P127" s="603">
        <f t="shared" si="143"/>
        <v>-199.94</v>
      </c>
      <c r="Q127" s="603">
        <v>-199.94</v>
      </c>
      <c r="R127" s="603">
        <f t="shared" si="144"/>
        <v>0</v>
      </c>
      <c r="GR127" s="568"/>
      <c r="GS127" s="568"/>
      <c r="GT127" s="568"/>
      <c r="GU127" s="568"/>
      <c r="GV127" s="568"/>
      <c r="GW127" s="568"/>
      <c r="GX127" s="568"/>
      <c r="GY127" s="568"/>
      <c r="GZ127" s="568"/>
      <c r="HA127" s="568"/>
      <c r="HB127" s="568"/>
      <c r="HC127" s="568"/>
      <c r="HD127" s="568"/>
      <c r="HE127" s="568"/>
      <c r="HF127" s="568"/>
      <c r="HG127" s="568"/>
      <c r="HH127" s="568"/>
      <c r="HI127" s="568"/>
    </row>
    <row r="128" spans="1:217" s="567" customFormat="1" ht="22.5" customHeight="1">
      <c r="A128" s="72">
        <v>620004</v>
      </c>
      <c r="B128" s="600" t="s">
        <v>683</v>
      </c>
      <c r="C128" s="601">
        <v>19000</v>
      </c>
      <c r="D128" s="601">
        <v>71</v>
      </c>
      <c r="E128" s="598">
        <f t="shared" si="138"/>
        <v>134.9</v>
      </c>
      <c r="F128" s="598">
        <v>5.5</v>
      </c>
      <c r="G128" s="598">
        <f t="shared" si="139"/>
        <v>9.5</v>
      </c>
      <c r="H128" s="601">
        <v>17800</v>
      </c>
      <c r="I128" s="601">
        <v>344</v>
      </c>
      <c r="J128" s="612">
        <f t="shared" si="140"/>
        <v>520.47</v>
      </c>
      <c r="K128" s="598"/>
      <c r="L128" s="598">
        <f t="shared" si="141"/>
        <v>670.37</v>
      </c>
      <c r="M128" s="603">
        <f t="shared" si="142"/>
        <v>550.6700000000001</v>
      </c>
      <c r="N128" s="603">
        <v>-36.55</v>
      </c>
      <c r="O128" s="603">
        <v>587.22</v>
      </c>
      <c r="P128" s="603">
        <f t="shared" si="143"/>
        <v>119.69999999999993</v>
      </c>
      <c r="Q128" s="603">
        <v>0</v>
      </c>
      <c r="R128" s="603">
        <f t="shared" si="144"/>
        <v>119.69999999999993</v>
      </c>
      <c r="GR128" s="568"/>
      <c r="GS128" s="568"/>
      <c r="GT128" s="568"/>
      <c r="GU128" s="568"/>
      <c r="GV128" s="568"/>
      <c r="GW128" s="568"/>
      <c r="GX128" s="568"/>
      <c r="GY128" s="568"/>
      <c r="GZ128" s="568"/>
      <c r="HA128" s="568"/>
      <c r="HB128" s="568"/>
      <c r="HC128" s="568"/>
      <c r="HD128" s="568"/>
      <c r="HE128" s="568"/>
      <c r="HF128" s="568"/>
      <c r="HG128" s="568"/>
      <c r="HH128" s="568"/>
      <c r="HI128" s="568"/>
    </row>
    <row r="129" spans="1:217" s="567" customFormat="1" ht="22.5" customHeight="1">
      <c r="A129" s="72">
        <v>620005</v>
      </c>
      <c r="B129" s="600" t="s">
        <v>686</v>
      </c>
      <c r="C129" s="601">
        <v>2860.0000000000005</v>
      </c>
      <c r="D129" s="601">
        <v>71</v>
      </c>
      <c r="E129" s="598">
        <f t="shared" si="138"/>
        <v>20.31</v>
      </c>
      <c r="F129" s="598">
        <v>5.5</v>
      </c>
      <c r="G129" s="598">
        <f t="shared" si="139"/>
        <v>1.43</v>
      </c>
      <c r="H129" s="601">
        <v>3600</v>
      </c>
      <c r="I129" s="601">
        <v>344</v>
      </c>
      <c r="J129" s="612">
        <f t="shared" si="140"/>
        <v>105.26</v>
      </c>
      <c r="K129" s="598"/>
      <c r="L129" s="598">
        <f t="shared" si="141"/>
        <v>132.5</v>
      </c>
      <c r="M129" s="603">
        <f t="shared" si="142"/>
        <v>161.38</v>
      </c>
      <c r="N129" s="603">
        <v>-31.97</v>
      </c>
      <c r="O129" s="603">
        <v>193.35</v>
      </c>
      <c r="P129" s="603">
        <f t="shared" si="143"/>
        <v>-28.879999999999995</v>
      </c>
      <c r="Q129" s="603">
        <v>-28.879999999999995</v>
      </c>
      <c r="R129" s="603">
        <f t="shared" si="144"/>
        <v>0</v>
      </c>
      <c r="GR129" s="568"/>
      <c r="GS129" s="568"/>
      <c r="GT129" s="568"/>
      <c r="GU129" s="568"/>
      <c r="GV129" s="568"/>
      <c r="GW129" s="568"/>
      <c r="GX129" s="568"/>
      <c r="GY129" s="568"/>
      <c r="GZ129" s="568"/>
      <c r="HA129" s="568"/>
      <c r="HB129" s="568"/>
      <c r="HC129" s="568"/>
      <c r="HD129" s="568"/>
      <c r="HE129" s="568"/>
      <c r="HF129" s="568"/>
      <c r="HG129" s="568"/>
      <c r="HH129" s="568"/>
      <c r="HI129" s="568"/>
    </row>
    <row r="130" spans="1:217" s="567" customFormat="1" ht="22.5" customHeight="1">
      <c r="A130" s="72">
        <v>620006</v>
      </c>
      <c r="B130" s="600" t="s">
        <v>688</v>
      </c>
      <c r="C130" s="601">
        <v>2200</v>
      </c>
      <c r="D130" s="601">
        <v>71</v>
      </c>
      <c r="E130" s="598">
        <f t="shared" si="138"/>
        <v>15.62</v>
      </c>
      <c r="F130" s="598">
        <v>5.5</v>
      </c>
      <c r="G130" s="598">
        <f t="shared" si="139"/>
        <v>1.1</v>
      </c>
      <c r="H130" s="601">
        <v>500</v>
      </c>
      <c r="I130" s="601">
        <v>344</v>
      </c>
      <c r="J130" s="612">
        <f t="shared" si="140"/>
        <v>14.62</v>
      </c>
      <c r="K130" s="598"/>
      <c r="L130" s="598">
        <f t="shared" si="141"/>
        <v>36.839999999999996</v>
      </c>
      <c r="M130" s="603">
        <f t="shared" si="142"/>
        <v>486.64000000000004</v>
      </c>
      <c r="N130" s="603">
        <v>4.72</v>
      </c>
      <c r="O130" s="603">
        <v>481.92</v>
      </c>
      <c r="P130" s="603">
        <f t="shared" si="143"/>
        <v>-449.80000000000007</v>
      </c>
      <c r="Q130" s="603">
        <v>-449.80000000000007</v>
      </c>
      <c r="R130" s="603">
        <f t="shared" si="144"/>
        <v>0</v>
      </c>
      <c r="GR130" s="568"/>
      <c r="GS130" s="568"/>
      <c r="GT130" s="568"/>
      <c r="GU130" s="568"/>
      <c r="GV130" s="568"/>
      <c r="GW130" s="568"/>
      <c r="GX130" s="568"/>
      <c r="GY130" s="568"/>
      <c r="GZ130" s="568"/>
      <c r="HA130" s="568"/>
      <c r="HB130" s="568"/>
      <c r="HC130" s="568"/>
      <c r="HD130" s="568"/>
      <c r="HE130" s="568"/>
      <c r="HF130" s="568"/>
      <c r="HG130" s="568"/>
      <c r="HH130" s="568"/>
      <c r="HI130" s="568"/>
    </row>
    <row r="131" spans="1:217" s="567" customFormat="1" ht="22.5" customHeight="1">
      <c r="A131" s="72">
        <v>621003</v>
      </c>
      <c r="B131" s="600" t="s">
        <v>691</v>
      </c>
      <c r="C131" s="601">
        <v>9800</v>
      </c>
      <c r="D131" s="601">
        <v>71</v>
      </c>
      <c r="E131" s="598">
        <f t="shared" si="138"/>
        <v>69.58</v>
      </c>
      <c r="F131" s="603">
        <v>5.5</v>
      </c>
      <c r="G131" s="603">
        <f t="shared" si="139"/>
        <v>4.9</v>
      </c>
      <c r="H131" s="601">
        <v>9000</v>
      </c>
      <c r="I131" s="601">
        <v>344</v>
      </c>
      <c r="J131" s="612">
        <f t="shared" si="140"/>
        <v>263.16</v>
      </c>
      <c r="K131" s="603"/>
      <c r="L131" s="603">
        <f t="shared" si="141"/>
        <v>343.14000000000004</v>
      </c>
      <c r="M131" s="603">
        <f t="shared" si="142"/>
        <v>293.83</v>
      </c>
      <c r="N131" s="603">
        <v>-81.8</v>
      </c>
      <c r="O131" s="603">
        <v>375.63</v>
      </c>
      <c r="P131" s="603">
        <f t="shared" si="143"/>
        <v>49.31000000000006</v>
      </c>
      <c r="Q131" s="603">
        <v>0</v>
      </c>
      <c r="R131" s="603">
        <f t="shared" si="144"/>
        <v>49.31000000000006</v>
      </c>
      <c r="GR131" s="568"/>
      <c r="GS131" s="568"/>
      <c r="GT131" s="568"/>
      <c r="GU131" s="568"/>
      <c r="GV131" s="568"/>
      <c r="GW131" s="568"/>
      <c r="GX131" s="568"/>
      <c r="GY131" s="568"/>
      <c r="GZ131" s="568"/>
      <c r="HA131" s="568"/>
      <c r="HB131" s="568"/>
      <c r="HC131" s="568"/>
      <c r="HD131" s="568"/>
      <c r="HE131" s="568"/>
      <c r="HF131" s="568"/>
      <c r="HG131" s="568"/>
      <c r="HH131" s="568"/>
      <c r="HI131" s="568"/>
    </row>
    <row r="132" spans="1:217" s="567" customFormat="1" ht="22.5" customHeight="1">
      <c r="A132" s="72">
        <v>621004</v>
      </c>
      <c r="B132" s="600" t="s">
        <v>693</v>
      </c>
      <c r="C132" s="601">
        <v>2200</v>
      </c>
      <c r="D132" s="601">
        <v>71</v>
      </c>
      <c r="E132" s="598">
        <f t="shared" si="138"/>
        <v>15.62</v>
      </c>
      <c r="F132" s="603">
        <v>5.5</v>
      </c>
      <c r="G132" s="603">
        <f t="shared" si="139"/>
        <v>1.1</v>
      </c>
      <c r="H132" s="601">
        <v>3400</v>
      </c>
      <c r="I132" s="601">
        <v>344</v>
      </c>
      <c r="J132" s="612">
        <f t="shared" si="140"/>
        <v>99.42</v>
      </c>
      <c r="K132" s="603"/>
      <c r="L132" s="603">
        <f t="shared" si="141"/>
        <v>121.64</v>
      </c>
      <c r="M132" s="603">
        <f t="shared" si="142"/>
        <v>-8.58</v>
      </c>
      <c r="N132" s="603">
        <v>-3.42</v>
      </c>
      <c r="O132" s="603">
        <v>-5.16</v>
      </c>
      <c r="P132" s="603">
        <f t="shared" si="143"/>
        <v>130.22</v>
      </c>
      <c r="Q132" s="603">
        <v>0</v>
      </c>
      <c r="R132" s="603">
        <f t="shared" si="144"/>
        <v>130.22</v>
      </c>
      <c r="GR132" s="568"/>
      <c r="GS132" s="568"/>
      <c r="GT132" s="568"/>
      <c r="GU132" s="568"/>
      <c r="GV132" s="568"/>
      <c r="GW132" s="568"/>
      <c r="GX132" s="568"/>
      <c r="GY132" s="568"/>
      <c r="GZ132" s="568"/>
      <c r="HA132" s="568"/>
      <c r="HB132" s="568"/>
      <c r="HC132" s="568"/>
      <c r="HD132" s="568"/>
      <c r="HE132" s="568"/>
      <c r="HF132" s="568"/>
      <c r="HG132" s="568"/>
      <c r="HH132" s="568"/>
      <c r="HI132" s="568"/>
    </row>
    <row r="133" spans="2:18" ht="127.5" customHeight="1">
      <c r="B133" s="613" t="s">
        <v>1346</v>
      </c>
      <c r="C133" s="613"/>
      <c r="D133" s="613"/>
      <c r="E133" s="613"/>
      <c r="F133" s="613"/>
      <c r="G133" s="613"/>
      <c r="H133" s="613"/>
      <c r="I133" s="613"/>
      <c r="J133" s="613"/>
      <c r="K133" s="613"/>
      <c r="L133" s="613"/>
      <c r="M133" s="613"/>
      <c r="N133" s="613"/>
      <c r="O133" s="613"/>
      <c r="P133" s="613"/>
      <c r="Q133" s="613"/>
      <c r="R133" s="613"/>
    </row>
  </sheetData>
  <sheetProtection/>
  <mergeCells count="12">
    <mergeCell ref="B2:R2"/>
    <mergeCell ref="C4:G4"/>
    <mergeCell ref="H4:J4"/>
    <mergeCell ref="M4:O4"/>
    <mergeCell ref="B133:R133"/>
    <mergeCell ref="A4:A5"/>
    <mergeCell ref="B4:B5"/>
    <mergeCell ref="K4:K5"/>
    <mergeCell ref="L4:L5"/>
    <mergeCell ref="P4:P5"/>
    <mergeCell ref="Q4:Q5"/>
    <mergeCell ref="R4:R5"/>
  </mergeCells>
  <printOptions horizontalCentered="1"/>
  <pageMargins left="0.7479166666666667" right="0.07430555555555556" top="0.5902777777777778" bottom="0.7909722222222222" header="0.38958333333333334" footer="0.23958333333333334"/>
  <pageSetup fitToHeight="0" fitToWidth="1" horizontalDpi="600" verticalDpi="600" orientation="landscape" paperSize="9" scale="68"/>
</worksheet>
</file>

<file path=xl/worksheets/sheet19.xml><?xml version="1.0" encoding="utf-8"?>
<worksheet xmlns="http://schemas.openxmlformats.org/spreadsheetml/2006/main" xmlns:r="http://schemas.openxmlformats.org/officeDocument/2006/relationships">
  <dimension ref="A1:E89"/>
  <sheetViews>
    <sheetView showGridLines="0" view="pageBreakPreview" zoomScaleSheetLayoutView="100" workbookViewId="0" topLeftCell="A1">
      <pane ySplit="4" topLeftCell="A58" activePane="bottomLeft" state="frozen"/>
      <selection pane="bottomLeft" activeCell="A2" sqref="A2:E2"/>
    </sheetView>
  </sheetViews>
  <sheetFormatPr defaultColWidth="13.7109375" defaultRowHeight="19.5" customHeight="1"/>
  <cols>
    <col min="1" max="1" width="42.57421875" style="549" customWidth="1"/>
    <col min="2" max="2" width="19.28125" style="550" customWidth="1"/>
    <col min="3" max="3" width="17.7109375" style="551" customWidth="1"/>
    <col min="4" max="4" width="16.421875" style="551" customWidth="1"/>
    <col min="5" max="5" width="16.421875" style="552" hidden="1" customWidth="1"/>
    <col min="6" max="16384" width="13.7109375" style="553" customWidth="1"/>
  </cols>
  <sheetData>
    <row r="1" spans="1:5" ht="16.5" customHeight="1">
      <c r="A1" s="554" t="s">
        <v>1347</v>
      </c>
      <c r="C1" s="550"/>
      <c r="D1" s="550"/>
      <c r="E1" s="549"/>
    </row>
    <row r="2" spans="1:5" ht="36.75" customHeight="1">
      <c r="A2" s="555" t="s">
        <v>1348</v>
      </c>
      <c r="B2" s="555"/>
      <c r="C2" s="555"/>
      <c r="D2" s="555"/>
      <c r="E2" s="555"/>
    </row>
    <row r="3" spans="2:4" ht="18" customHeight="1">
      <c r="B3" s="556"/>
      <c r="C3" s="556"/>
      <c r="D3" s="556" t="s">
        <v>586</v>
      </c>
    </row>
    <row r="4" spans="1:5" ht="36" customHeight="1">
      <c r="A4" s="247" t="s">
        <v>715</v>
      </c>
      <c r="B4" s="557" t="s">
        <v>1030</v>
      </c>
      <c r="C4" s="246" t="s">
        <v>595</v>
      </c>
      <c r="D4" s="246" t="s">
        <v>596</v>
      </c>
      <c r="E4" s="246" t="s">
        <v>1171</v>
      </c>
    </row>
    <row r="5" spans="1:5" s="548" customFormat="1" ht="24" customHeight="1">
      <c r="A5" s="247" t="s">
        <v>9</v>
      </c>
      <c r="B5" s="558">
        <f>B37+B53</f>
        <v>20292.769999999997</v>
      </c>
      <c r="C5" s="558"/>
      <c r="D5" s="559"/>
      <c r="E5" s="560"/>
    </row>
    <row r="6" spans="1:5" s="548" customFormat="1" ht="24" customHeight="1" hidden="1">
      <c r="A6" s="247" t="s">
        <v>9</v>
      </c>
      <c r="B6" s="558">
        <f>B7+B37+B53</f>
        <v>39963.77</v>
      </c>
      <c r="C6" s="558"/>
      <c r="D6" s="559"/>
      <c r="E6" s="560"/>
    </row>
    <row r="7" spans="1:5" s="548" customFormat="1" ht="24" customHeight="1" hidden="1">
      <c r="A7" s="247" t="s">
        <v>918</v>
      </c>
      <c r="B7" s="558">
        <f>SUM(B8:B36)</f>
        <v>19671</v>
      </c>
      <c r="C7" s="558"/>
      <c r="D7" s="559"/>
      <c r="E7" s="560"/>
    </row>
    <row r="8" spans="1:5" ht="24" customHeight="1" hidden="1">
      <c r="A8" s="253" t="s">
        <v>1349</v>
      </c>
      <c r="B8" s="561">
        <v>687</v>
      </c>
      <c r="C8" s="562">
        <v>2100201</v>
      </c>
      <c r="D8" s="563">
        <v>50502</v>
      </c>
      <c r="E8" s="465">
        <v>30299</v>
      </c>
    </row>
    <row r="9" spans="1:5" ht="24" customHeight="1" hidden="1">
      <c r="A9" s="253" t="s">
        <v>1176</v>
      </c>
      <c r="B9" s="561">
        <v>372</v>
      </c>
      <c r="C9" s="562">
        <v>2100204</v>
      </c>
      <c r="D9" s="563">
        <v>50502</v>
      </c>
      <c r="E9" s="465">
        <v>30299</v>
      </c>
    </row>
    <row r="10" spans="1:5" ht="24" customHeight="1" hidden="1">
      <c r="A10" s="253" t="s">
        <v>1178</v>
      </c>
      <c r="B10" s="561">
        <v>95</v>
      </c>
      <c r="C10" s="562">
        <v>2100208</v>
      </c>
      <c r="D10" s="563">
        <v>50502</v>
      </c>
      <c r="E10" s="465">
        <v>30299</v>
      </c>
    </row>
    <row r="11" spans="1:5" ht="24" customHeight="1" hidden="1">
      <c r="A11" s="253" t="s">
        <v>1350</v>
      </c>
      <c r="B11" s="561">
        <v>1</v>
      </c>
      <c r="C11" s="562">
        <v>2100299</v>
      </c>
      <c r="D11" s="563">
        <v>50502</v>
      </c>
      <c r="E11" s="465">
        <v>30299</v>
      </c>
    </row>
    <row r="12" spans="1:5" ht="24" customHeight="1" hidden="1">
      <c r="A12" s="253" t="s">
        <v>923</v>
      </c>
      <c r="B12" s="561">
        <v>871</v>
      </c>
      <c r="C12" s="562">
        <v>2100201</v>
      </c>
      <c r="D12" s="563">
        <v>50502</v>
      </c>
      <c r="E12" s="465">
        <v>30299</v>
      </c>
    </row>
    <row r="13" spans="1:5" ht="24" customHeight="1" hidden="1">
      <c r="A13" s="253" t="s">
        <v>924</v>
      </c>
      <c r="B13" s="561">
        <v>662</v>
      </c>
      <c r="C13" s="562">
        <v>2100201</v>
      </c>
      <c r="D13" s="563">
        <v>50502</v>
      </c>
      <c r="E13" s="465">
        <v>30299</v>
      </c>
    </row>
    <row r="14" spans="1:5" ht="24" customHeight="1" hidden="1">
      <c r="A14" s="253" t="s">
        <v>1351</v>
      </c>
      <c r="B14" s="561">
        <v>129</v>
      </c>
      <c r="C14" s="562">
        <v>2100201</v>
      </c>
      <c r="D14" s="563">
        <v>50502</v>
      </c>
      <c r="E14" s="465">
        <v>30299</v>
      </c>
    </row>
    <row r="15" spans="1:5" ht="24" customHeight="1" hidden="1">
      <c r="A15" s="253" t="s">
        <v>1352</v>
      </c>
      <c r="B15" s="561">
        <v>1231</v>
      </c>
      <c r="C15" s="562">
        <v>2100299</v>
      </c>
      <c r="D15" s="563">
        <v>50502</v>
      </c>
      <c r="E15" s="465">
        <v>30299</v>
      </c>
    </row>
    <row r="16" spans="1:5" ht="24" customHeight="1" hidden="1">
      <c r="A16" s="253" t="s">
        <v>1184</v>
      </c>
      <c r="B16" s="561">
        <v>238</v>
      </c>
      <c r="C16" s="562">
        <v>2100205</v>
      </c>
      <c r="D16" s="563">
        <v>50502</v>
      </c>
      <c r="E16" s="465">
        <v>30299</v>
      </c>
    </row>
    <row r="17" spans="1:5" ht="24" customHeight="1" hidden="1">
      <c r="A17" s="253" t="s">
        <v>1188</v>
      </c>
      <c r="B17" s="561">
        <v>804</v>
      </c>
      <c r="C17" s="562">
        <v>2100201</v>
      </c>
      <c r="D17" s="563">
        <v>50502</v>
      </c>
      <c r="E17" s="465">
        <v>30299</v>
      </c>
    </row>
    <row r="18" spans="1:5" ht="24" customHeight="1" hidden="1">
      <c r="A18" s="253" t="s">
        <v>1353</v>
      </c>
      <c r="B18" s="561">
        <v>1098</v>
      </c>
      <c r="C18" s="562">
        <v>2100201</v>
      </c>
      <c r="D18" s="563">
        <v>50502</v>
      </c>
      <c r="E18" s="465">
        <v>30299</v>
      </c>
    </row>
    <row r="19" spans="1:5" ht="24" customHeight="1" hidden="1">
      <c r="A19" s="253" t="s">
        <v>927</v>
      </c>
      <c r="B19" s="561">
        <v>440</v>
      </c>
      <c r="C19" s="562">
        <v>2100201</v>
      </c>
      <c r="D19" s="563">
        <v>50502</v>
      </c>
      <c r="E19" s="465">
        <v>30299</v>
      </c>
    </row>
    <row r="20" spans="1:5" ht="24" customHeight="1" hidden="1">
      <c r="A20" s="253" t="s">
        <v>929</v>
      </c>
      <c r="B20" s="561">
        <v>901</v>
      </c>
      <c r="C20" s="562">
        <v>2100201</v>
      </c>
      <c r="D20" s="563">
        <v>50502</v>
      </c>
      <c r="E20" s="465">
        <v>30299</v>
      </c>
    </row>
    <row r="21" spans="1:5" ht="24" customHeight="1" hidden="1">
      <c r="A21" s="253" t="s">
        <v>936</v>
      </c>
      <c r="B21" s="561">
        <v>161</v>
      </c>
      <c r="C21" s="562">
        <v>2100201</v>
      </c>
      <c r="D21" s="563">
        <v>50502</v>
      </c>
      <c r="E21" s="465">
        <v>30299</v>
      </c>
    </row>
    <row r="22" spans="1:5" ht="24" customHeight="1" hidden="1">
      <c r="A22" s="253" t="s">
        <v>930</v>
      </c>
      <c r="B22" s="561">
        <v>1099</v>
      </c>
      <c r="C22" s="562">
        <v>2100201</v>
      </c>
      <c r="D22" s="563">
        <v>50502</v>
      </c>
      <c r="E22" s="465">
        <v>30299</v>
      </c>
    </row>
    <row r="23" spans="1:5" ht="24" customHeight="1" hidden="1">
      <c r="A23" s="253" t="s">
        <v>932</v>
      </c>
      <c r="B23" s="561">
        <v>1849</v>
      </c>
      <c r="C23" s="562">
        <v>2100201</v>
      </c>
      <c r="D23" s="563">
        <v>50502</v>
      </c>
      <c r="E23" s="465">
        <v>30299</v>
      </c>
    </row>
    <row r="24" spans="1:5" ht="24" customHeight="1" hidden="1">
      <c r="A24" s="253" t="s">
        <v>1354</v>
      </c>
      <c r="B24" s="561">
        <v>1773</v>
      </c>
      <c r="C24" s="562">
        <v>2100208</v>
      </c>
      <c r="D24" s="563">
        <v>50502</v>
      </c>
      <c r="E24" s="465">
        <v>30299</v>
      </c>
    </row>
    <row r="25" spans="1:5" ht="24" customHeight="1" hidden="1">
      <c r="A25" s="253" t="s">
        <v>941</v>
      </c>
      <c r="B25" s="561">
        <v>863</v>
      </c>
      <c r="C25" s="562">
        <v>2100202</v>
      </c>
      <c r="D25" s="563">
        <v>50502</v>
      </c>
      <c r="E25" s="465">
        <v>30299</v>
      </c>
    </row>
    <row r="26" spans="1:5" ht="24" customHeight="1" hidden="1">
      <c r="A26" s="253" t="s">
        <v>942</v>
      </c>
      <c r="B26" s="561">
        <v>1615</v>
      </c>
      <c r="C26" s="562">
        <v>2100299</v>
      </c>
      <c r="D26" s="563">
        <v>50502</v>
      </c>
      <c r="E26" s="465">
        <v>30299</v>
      </c>
    </row>
    <row r="27" spans="1:5" ht="24" customHeight="1" hidden="1">
      <c r="A27" s="253" t="s">
        <v>943</v>
      </c>
      <c r="B27" s="561">
        <v>297</v>
      </c>
      <c r="C27" s="562">
        <v>2100299</v>
      </c>
      <c r="D27" s="563">
        <v>50502</v>
      </c>
      <c r="E27" s="465">
        <v>30299</v>
      </c>
    </row>
    <row r="28" spans="1:5" ht="24" customHeight="1" hidden="1">
      <c r="A28" s="253" t="s">
        <v>1355</v>
      </c>
      <c r="B28" s="561">
        <v>1</v>
      </c>
      <c r="C28" s="562">
        <v>2100299</v>
      </c>
      <c r="D28" s="563">
        <v>50502</v>
      </c>
      <c r="E28" s="465">
        <v>30299</v>
      </c>
    </row>
    <row r="29" spans="1:5" ht="24" customHeight="1" hidden="1">
      <c r="A29" s="253" t="s">
        <v>1356</v>
      </c>
      <c r="B29" s="561">
        <v>270</v>
      </c>
      <c r="C29" s="562">
        <v>2100208</v>
      </c>
      <c r="D29" s="563">
        <v>50502</v>
      </c>
      <c r="E29" s="465">
        <v>30299</v>
      </c>
    </row>
    <row r="30" spans="1:5" ht="24" customHeight="1" hidden="1">
      <c r="A30" s="253" t="s">
        <v>1357</v>
      </c>
      <c r="B30" s="561">
        <v>220</v>
      </c>
      <c r="C30" s="562">
        <v>2100208</v>
      </c>
      <c r="D30" s="563">
        <v>50502</v>
      </c>
      <c r="E30" s="465">
        <v>30299</v>
      </c>
    </row>
    <row r="31" spans="1:5" ht="24" customHeight="1" hidden="1">
      <c r="A31" s="253" t="s">
        <v>1358</v>
      </c>
      <c r="B31" s="561">
        <v>1503</v>
      </c>
      <c r="C31" s="562">
        <v>2100201</v>
      </c>
      <c r="D31" s="563">
        <v>50502</v>
      </c>
      <c r="E31" s="465">
        <v>30299</v>
      </c>
    </row>
    <row r="32" spans="1:5" ht="24" customHeight="1" hidden="1">
      <c r="A32" s="253" t="s">
        <v>1359</v>
      </c>
      <c r="B32" s="561">
        <f>463+8</f>
        <v>471</v>
      </c>
      <c r="C32" s="562">
        <v>2100201</v>
      </c>
      <c r="D32" s="563">
        <v>50502</v>
      </c>
      <c r="E32" s="465">
        <v>30299</v>
      </c>
    </row>
    <row r="33" spans="1:5" ht="24" customHeight="1" hidden="1">
      <c r="A33" s="253" t="s">
        <v>1360</v>
      </c>
      <c r="B33" s="561">
        <v>143</v>
      </c>
      <c r="C33" s="562">
        <v>2100201</v>
      </c>
      <c r="D33" s="563">
        <v>50502</v>
      </c>
      <c r="E33" s="465">
        <v>30299</v>
      </c>
    </row>
    <row r="34" spans="1:5" ht="24" customHeight="1" hidden="1">
      <c r="A34" s="253" t="s">
        <v>1361</v>
      </c>
      <c r="B34" s="561">
        <v>145</v>
      </c>
      <c r="C34" s="562">
        <v>2100201</v>
      </c>
      <c r="D34" s="563">
        <v>50502</v>
      </c>
      <c r="E34" s="465">
        <v>30299</v>
      </c>
    </row>
    <row r="35" spans="1:5" ht="24" customHeight="1" hidden="1">
      <c r="A35" s="253" t="s">
        <v>1362</v>
      </c>
      <c r="B35" s="561">
        <v>50</v>
      </c>
      <c r="C35" s="562">
        <v>2100201</v>
      </c>
      <c r="D35" s="563">
        <v>50502</v>
      </c>
      <c r="E35" s="465">
        <v>30299</v>
      </c>
    </row>
    <row r="36" spans="1:5" ht="24" customHeight="1" hidden="1">
      <c r="A36" s="253" t="s">
        <v>1363</v>
      </c>
      <c r="B36" s="561">
        <v>1682</v>
      </c>
      <c r="C36" s="562">
        <v>2100201</v>
      </c>
      <c r="D36" s="563">
        <v>50502</v>
      </c>
      <c r="E36" s="465">
        <v>30299</v>
      </c>
    </row>
    <row r="37" spans="1:5" ht="24" customHeight="1">
      <c r="A37" s="247" t="s">
        <v>1322</v>
      </c>
      <c r="B37" s="558">
        <f>SUM(B38:B52)</f>
        <v>15983.029999999999</v>
      </c>
      <c r="C37" s="558"/>
      <c r="D37" s="559"/>
      <c r="E37" s="465"/>
    </row>
    <row r="38" spans="1:5" ht="24" customHeight="1">
      <c r="A38" s="253" t="s">
        <v>948</v>
      </c>
      <c r="B38" s="561">
        <v>1598.42</v>
      </c>
      <c r="C38" s="562">
        <v>2100299</v>
      </c>
      <c r="D38" s="563">
        <v>50599</v>
      </c>
      <c r="E38" s="465"/>
    </row>
    <row r="39" spans="1:5" ht="24" customHeight="1">
      <c r="A39" s="253" t="s">
        <v>598</v>
      </c>
      <c r="B39" s="561">
        <v>1138.28</v>
      </c>
      <c r="C39" s="562">
        <v>2100299</v>
      </c>
      <c r="D39" s="563">
        <v>50599</v>
      </c>
      <c r="E39" s="465"/>
    </row>
    <row r="40" spans="1:5" ht="24" customHeight="1">
      <c r="A40" s="253" t="s">
        <v>601</v>
      </c>
      <c r="B40" s="561">
        <v>502.03</v>
      </c>
      <c r="C40" s="562">
        <v>2100299</v>
      </c>
      <c r="D40" s="563">
        <v>50599</v>
      </c>
      <c r="E40" s="465"/>
    </row>
    <row r="41" spans="1:5" ht="24" customHeight="1">
      <c r="A41" s="253" t="s">
        <v>604</v>
      </c>
      <c r="B41" s="561">
        <v>1488.87</v>
      </c>
      <c r="C41" s="562">
        <v>2100299</v>
      </c>
      <c r="D41" s="563">
        <v>50599</v>
      </c>
      <c r="E41" s="465"/>
    </row>
    <row r="42" spans="1:5" ht="24" customHeight="1">
      <c r="A42" s="253" t="s">
        <v>607</v>
      </c>
      <c r="B42" s="561">
        <v>2617.63</v>
      </c>
      <c r="C42" s="562">
        <v>2100299</v>
      </c>
      <c r="D42" s="563">
        <v>50599</v>
      </c>
      <c r="E42" s="465"/>
    </row>
    <row r="43" spans="1:5" ht="24" customHeight="1">
      <c r="A43" s="253" t="s">
        <v>978</v>
      </c>
      <c r="B43" s="561">
        <v>249.6</v>
      </c>
      <c r="C43" s="562">
        <v>2100299</v>
      </c>
      <c r="D43" s="563">
        <v>50599</v>
      </c>
      <c r="E43" s="465"/>
    </row>
    <row r="44" spans="1:5" ht="24" customHeight="1">
      <c r="A44" s="253" t="s">
        <v>610</v>
      </c>
      <c r="B44" s="561">
        <v>780.33</v>
      </c>
      <c r="C44" s="562">
        <v>2100299</v>
      </c>
      <c r="D44" s="563">
        <v>50599</v>
      </c>
      <c r="E44" s="465"/>
    </row>
    <row r="45" spans="1:5" ht="24" customHeight="1">
      <c r="A45" s="253" t="s">
        <v>617</v>
      </c>
      <c r="B45" s="561">
        <v>752.27</v>
      </c>
      <c r="C45" s="562">
        <v>2100299</v>
      </c>
      <c r="D45" s="563">
        <v>50599</v>
      </c>
      <c r="E45" s="465"/>
    </row>
    <row r="46" spans="1:5" ht="24" customHeight="1">
      <c r="A46" s="253" t="s">
        <v>620</v>
      </c>
      <c r="B46" s="561">
        <v>1353.62</v>
      </c>
      <c r="C46" s="562">
        <v>2100299</v>
      </c>
      <c r="D46" s="563">
        <v>50599</v>
      </c>
      <c r="E46" s="465"/>
    </row>
    <row r="47" spans="1:5" ht="24" customHeight="1">
      <c r="A47" s="253" t="s">
        <v>625</v>
      </c>
      <c r="B47" s="561">
        <v>1333.49</v>
      </c>
      <c r="C47" s="562">
        <v>2100299</v>
      </c>
      <c r="D47" s="563">
        <v>50599</v>
      </c>
      <c r="E47" s="465"/>
    </row>
    <row r="48" spans="1:5" ht="24" customHeight="1">
      <c r="A48" s="253" t="s">
        <v>628</v>
      </c>
      <c r="B48" s="561">
        <v>1215.56</v>
      </c>
      <c r="C48" s="562">
        <v>2100299</v>
      </c>
      <c r="D48" s="563">
        <v>50599</v>
      </c>
      <c r="E48" s="465"/>
    </row>
    <row r="49" spans="1:5" ht="24" customHeight="1">
      <c r="A49" s="253" t="s">
        <v>699</v>
      </c>
      <c r="B49" s="561">
        <v>1022.58</v>
      </c>
      <c r="C49" s="562">
        <v>2100299</v>
      </c>
      <c r="D49" s="563">
        <v>50599</v>
      </c>
      <c r="E49" s="465"/>
    </row>
    <row r="50" spans="1:5" ht="24" customHeight="1">
      <c r="A50" s="253" t="s">
        <v>700</v>
      </c>
      <c r="B50" s="561">
        <v>694.37</v>
      </c>
      <c r="C50" s="562">
        <v>2100299</v>
      </c>
      <c r="D50" s="563">
        <v>50599</v>
      </c>
      <c r="E50" s="465"/>
    </row>
    <row r="51" spans="1:5" ht="24" customHeight="1">
      <c r="A51" s="253" t="s">
        <v>701</v>
      </c>
      <c r="B51" s="561">
        <v>811.66</v>
      </c>
      <c r="C51" s="562">
        <v>2100299</v>
      </c>
      <c r="D51" s="563">
        <v>50599</v>
      </c>
      <c r="E51" s="465"/>
    </row>
    <row r="52" spans="1:5" ht="24" customHeight="1">
      <c r="A52" s="253" t="s">
        <v>631</v>
      </c>
      <c r="B52" s="561">
        <v>424.32</v>
      </c>
      <c r="C52" s="562">
        <v>2100299</v>
      </c>
      <c r="D52" s="563">
        <v>50599</v>
      </c>
      <c r="E52" s="465"/>
    </row>
    <row r="53" spans="1:5" ht="24" customHeight="1">
      <c r="A53" s="247" t="s">
        <v>634</v>
      </c>
      <c r="B53" s="558">
        <f>SUM(B54:B88)</f>
        <v>4309.74</v>
      </c>
      <c r="C53" s="558"/>
      <c r="D53" s="563"/>
      <c r="E53" s="465"/>
    </row>
    <row r="54" spans="1:5" ht="24" customHeight="1">
      <c r="A54" s="253" t="s">
        <v>702</v>
      </c>
      <c r="B54" s="561">
        <v>6.68</v>
      </c>
      <c r="C54" s="562">
        <v>2100299</v>
      </c>
      <c r="D54" s="563">
        <v>50599</v>
      </c>
      <c r="E54" s="465"/>
    </row>
    <row r="55" spans="1:5" ht="24" customHeight="1">
      <c r="A55" s="253" t="s">
        <v>635</v>
      </c>
      <c r="B55" s="561">
        <v>33.95</v>
      </c>
      <c r="C55" s="562">
        <v>2100299</v>
      </c>
      <c r="D55" s="563">
        <v>50599</v>
      </c>
      <c r="E55" s="465"/>
    </row>
    <row r="56" spans="1:5" ht="24" customHeight="1">
      <c r="A56" s="253" t="s">
        <v>703</v>
      </c>
      <c r="B56" s="561">
        <v>22.69</v>
      </c>
      <c r="C56" s="562">
        <v>2100299</v>
      </c>
      <c r="D56" s="563">
        <v>50599</v>
      </c>
      <c r="E56" s="465"/>
    </row>
    <row r="57" spans="1:5" ht="24" customHeight="1">
      <c r="A57" s="253" t="s">
        <v>637</v>
      </c>
      <c r="B57" s="561">
        <v>98.99</v>
      </c>
      <c r="C57" s="562">
        <v>2100299</v>
      </c>
      <c r="D57" s="563">
        <v>50599</v>
      </c>
      <c r="E57" s="465"/>
    </row>
    <row r="58" spans="1:5" ht="24" customHeight="1">
      <c r="A58" s="253" t="s">
        <v>1343</v>
      </c>
      <c r="B58" s="561">
        <v>37.74</v>
      </c>
      <c r="C58" s="562">
        <v>2100299</v>
      </c>
      <c r="D58" s="563">
        <v>50599</v>
      </c>
      <c r="E58" s="465"/>
    </row>
    <row r="59" spans="1:5" ht="24" customHeight="1">
      <c r="A59" s="253" t="s">
        <v>641</v>
      </c>
      <c r="B59" s="561">
        <v>151.06</v>
      </c>
      <c r="C59" s="562">
        <v>2100299</v>
      </c>
      <c r="D59" s="563">
        <v>50599</v>
      </c>
      <c r="E59" s="465"/>
    </row>
    <row r="60" spans="1:5" ht="24" customHeight="1">
      <c r="A60" s="253" t="s">
        <v>639</v>
      </c>
      <c r="B60" s="561">
        <v>86.66</v>
      </c>
      <c r="C60" s="562">
        <v>2100299</v>
      </c>
      <c r="D60" s="563">
        <v>50599</v>
      </c>
      <c r="E60" s="465"/>
    </row>
    <row r="61" spans="1:5" ht="24" customHeight="1">
      <c r="A61" s="253" t="s">
        <v>705</v>
      </c>
      <c r="B61" s="561">
        <v>49.28</v>
      </c>
      <c r="C61" s="562">
        <v>2100299</v>
      </c>
      <c r="D61" s="563">
        <v>50599</v>
      </c>
      <c r="E61" s="465"/>
    </row>
    <row r="62" spans="1:5" ht="24" customHeight="1">
      <c r="A62" s="253" t="s">
        <v>643</v>
      </c>
      <c r="B62" s="561">
        <v>169.76</v>
      </c>
      <c r="C62" s="562">
        <v>2100299</v>
      </c>
      <c r="D62" s="563">
        <v>50599</v>
      </c>
      <c r="E62" s="465"/>
    </row>
    <row r="63" spans="1:5" ht="24" customHeight="1">
      <c r="A63" s="253" t="s">
        <v>706</v>
      </c>
      <c r="B63" s="561">
        <v>57.98</v>
      </c>
      <c r="C63" s="562">
        <v>2100299</v>
      </c>
      <c r="D63" s="563">
        <v>50599</v>
      </c>
      <c r="E63" s="465"/>
    </row>
    <row r="64" spans="1:5" ht="24" customHeight="1">
      <c r="A64" s="253" t="s">
        <v>645</v>
      </c>
      <c r="B64" s="561">
        <v>76.78</v>
      </c>
      <c r="C64" s="562">
        <v>2100299</v>
      </c>
      <c r="D64" s="563">
        <v>50599</v>
      </c>
      <c r="E64" s="465"/>
    </row>
    <row r="65" spans="1:5" ht="24" customHeight="1">
      <c r="A65" s="253" t="s">
        <v>647</v>
      </c>
      <c r="B65" s="561">
        <v>86.3</v>
      </c>
      <c r="C65" s="562">
        <v>2100299</v>
      </c>
      <c r="D65" s="563">
        <v>50599</v>
      </c>
      <c r="E65" s="465"/>
    </row>
    <row r="66" spans="1:5" ht="24" customHeight="1">
      <c r="A66" s="253" t="s">
        <v>650</v>
      </c>
      <c r="B66" s="561">
        <v>116.51</v>
      </c>
      <c r="C66" s="562">
        <v>2100299</v>
      </c>
      <c r="D66" s="563">
        <v>50599</v>
      </c>
      <c r="E66" s="465"/>
    </row>
    <row r="67" spans="1:5" ht="24" customHeight="1">
      <c r="A67" s="253" t="s">
        <v>652</v>
      </c>
      <c r="B67" s="561">
        <v>114.1</v>
      </c>
      <c r="C67" s="562">
        <v>2100299</v>
      </c>
      <c r="D67" s="563">
        <v>50599</v>
      </c>
      <c r="E67" s="465"/>
    </row>
    <row r="68" spans="1:5" ht="24" customHeight="1">
      <c r="A68" s="253" t="s">
        <v>655</v>
      </c>
      <c r="B68" s="561">
        <v>134.65</v>
      </c>
      <c r="C68" s="562">
        <v>2100299</v>
      </c>
      <c r="D68" s="563">
        <v>50599</v>
      </c>
      <c r="E68" s="465"/>
    </row>
    <row r="69" spans="1:5" ht="24" customHeight="1">
      <c r="A69" s="253" t="s">
        <v>707</v>
      </c>
      <c r="B69" s="561">
        <v>23.81</v>
      </c>
      <c r="C69" s="562">
        <v>2100299</v>
      </c>
      <c r="D69" s="563">
        <v>50599</v>
      </c>
      <c r="E69" s="465"/>
    </row>
    <row r="70" spans="1:5" ht="24" customHeight="1">
      <c r="A70" s="253" t="s">
        <v>657</v>
      </c>
      <c r="B70" s="561">
        <v>229.51</v>
      </c>
      <c r="C70" s="562">
        <v>2100299</v>
      </c>
      <c r="D70" s="563">
        <v>50599</v>
      </c>
      <c r="E70" s="465"/>
    </row>
    <row r="71" spans="1:5" ht="24" customHeight="1">
      <c r="A71" s="253" t="s">
        <v>659</v>
      </c>
      <c r="B71" s="561">
        <v>87.85</v>
      </c>
      <c r="C71" s="562">
        <v>2100299</v>
      </c>
      <c r="D71" s="563">
        <v>50599</v>
      </c>
      <c r="E71" s="465"/>
    </row>
    <row r="72" spans="1:5" ht="24" customHeight="1">
      <c r="A72" s="253" t="s">
        <v>708</v>
      </c>
      <c r="B72" s="561">
        <v>178.69</v>
      </c>
      <c r="C72" s="562">
        <v>2100299</v>
      </c>
      <c r="D72" s="563">
        <v>50599</v>
      </c>
      <c r="E72" s="465"/>
    </row>
    <row r="73" spans="1:5" ht="24" customHeight="1">
      <c r="A73" s="253" t="s">
        <v>665</v>
      </c>
      <c r="B73" s="561">
        <v>119.18</v>
      </c>
      <c r="C73" s="562">
        <v>2100299</v>
      </c>
      <c r="D73" s="563">
        <v>50599</v>
      </c>
      <c r="E73" s="465"/>
    </row>
    <row r="74" spans="1:5" ht="24" customHeight="1">
      <c r="A74" s="253" t="s">
        <v>667</v>
      </c>
      <c r="B74" s="561">
        <v>493.9</v>
      </c>
      <c r="C74" s="562">
        <v>2100299</v>
      </c>
      <c r="D74" s="563">
        <v>50599</v>
      </c>
      <c r="E74" s="465"/>
    </row>
    <row r="75" spans="1:5" ht="24" customHeight="1">
      <c r="A75" s="253" t="s">
        <v>670</v>
      </c>
      <c r="B75" s="561">
        <v>146.24</v>
      </c>
      <c r="C75" s="562">
        <v>2100299</v>
      </c>
      <c r="D75" s="563">
        <v>50599</v>
      </c>
      <c r="E75" s="465"/>
    </row>
    <row r="76" spans="1:5" ht="24" customHeight="1">
      <c r="A76" s="253" t="s">
        <v>673</v>
      </c>
      <c r="B76" s="561">
        <v>133</v>
      </c>
      <c r="C76" s="562">
        <v>2100299</v>
      </c>
      <c r="D76" s="563">
        <v>50599</v>
      </c>
      <c r="E76" s="465"/>
    </row>
    <row r="77" spans="1:5" ht="24" customHeight="1">
      <c r="A77" s="253" t="s">
        <v>709</v>
      </c>
      <c r="B77" s="561">
        <v>101.13</v>
      </c>
      <c r="C77" s="562">
        <v>2100299</v>
      </c>
      <c r="D77" s="563">
        <v>50599</v>
      </c>
      <c r="E77" s="465"/>
    </row>
    <row r="78" spans="1:5" ht="24" customHeight="1">
      <c r="A78" s="253" t="s">
        <v>675</v>
      </c>
      <c r="B78" s="561">
        <v>87.14</v>
      </c>
      <c r="C78" s="562">
        <v>2100299</v>
      </c>
      <c r="D78" s="563">
        <v>50599</v>
      </c>
      <c r="E78" s="465"/>
    </row>
    <row r="79" spans="1:5" ht="24" customHeight="1">
      <c r="A79" s="253" t="s">
        <v>677</v>
      </c>
      <c r="B79" s="561">
        <v>135.28</v>
      </c>
      <c r="C79" s="562">
        <v>2100299</v>
      </c>
      <c r="D79" s="563">
        <v>50599</v>
      </c>
      <c r="E79" s="465"/>
    </row>
    <row r="80" spans="1:5" ht="24" customHeight="1">
      <c r="A80" s="253" t="s">
        <v>679</v>
      </c>
      <c r="B80" s="561">
        <v>172.37</v>
      </c>
      <c r="C80" s="562">
        <v>2100299</v>
      </c>
      <c r="D80" s="563">
        <v>50599</v>
      </c>
      <c r="E80" s="465"/>
    </row>
    <row r="81" spans="1:5" ht="24" customHeight="1">
      <c r="A81" s="253" t="s">
        <v>1344</v>
      </c>
      <c r="B81" s="561">
        <v>19.51</v>
      </c>
      <c r="C81" s="562">
        <v>2100299</v>
      </c>
      <c r="D81" s="563">
        <v>50599</v>
      </c>
      <c r="E81" s="465"/>
    </row>
    <row r="82" spans="1:5" ht="24" customHeight="1">
      <c r="A82" s="253" t="s">
        <v>1345</v>
      </c>
      <c r="B82" s="561">
        <v>18.21</v>
      </c>
      <c r="C82" s="562">
        <v>2100299</v>
      </c>
      <c r="D82" s="563">
        <v>50599</v>
      </c>
      <c r="E82" s="465"/>
    </row>
    <row r="83" spans="1:5" ht="24" customHeight="1">
      <c r="A83" s="253" t="s">
        <v>681</v>
      </c>
      <c r="B83" s="561">
        <v>99.09</v>
      </c>
      <c r="C83" s="562">
        <v>2100299</v>
      </c>
      <c r="D83" s="563">
        <v>50599</v>
      </c>
      <c r="E83" s="465"/>
    </row>
    <row r="84" spans="1:5" ht="24" customHeight="1">
      <c r="A84" s="253" t="s">
        <v>683</v>
      </c>
      <c r="B84" s="561">
        <v>472.49</v>
      </c>
      <c r="C84" s="562">
        <v>2100299</v>
      </c>
      <c r="D84" s="563">
        <v>50599</v>
      </c>
      <c r="E84" s="465"/>
    </row>
    <row r="85" spans="1:5" ht="24" customHeight="1">
      <c r="A85" s="253" t="s">
        <v>686</v>
      </c>
      <c r="B85" s="561">
        <v>80.88</v>
      </c>
      <c r="C85" s="562">
        <v>2100299</v>
      </c>
      <c r="D85" s="563">
        <v>50599</v>
      </c>
      <c r="E85" s="465"/>
    </row>
    <row r="86" spans="1:5" ht="24" customHeight="1">
      <c r="A86" s="253" t="s">
        <v>688</v>
      </c>
      <c r="B86" s="561">
        <v>50.67</v>
      </c>
      <c r="C86" s="562">
        <v>2100299</v>
      </c>
      <c r="D86" s="563">
        <v>50599</v>
      </c>
      <c r="E86" s="465"/>
    </row>
    <row r="87" spans="1:5" ht="24" customHeight="1">
      <c r="A87" s="253" t="s">
        <v>691</v>
      </c>
      <c r="B87" s="561">
        <v>291.44</v>
      </c>
      <c r="C87" s="562">
        <v>2100299</v>
      </c>
      <c r="D87" s="563">
        <v>50599</v>
      </c>
      <c r="E87" s="465"/>
    </row>
    <row r="88" spans="1:5" ht="24" customHeight="1">
      <c r="A88" s="253" t="s">
        <v>693</v>
      </c>
      <c r="B88" s="561">
        <v>126.22</v>
      </c>
      <c r="C88" s="562">
        <v>2100299</v>
      </c>
      <c r="D88" s="563">
        <v>50599</v>
      </c>
      <c r="E88" s="465"/>
    </row>
    <row r="89" spans="1:5" ht="30" customHeight="1">
      <c r="A89" s="564" t="s">
        <v>1364</v>
      </c>
      <c r="B89" s="564"/>
      <c r="C89" s="564"/>
      <c r="D89" s="564"/>
      <c r="E89" s="564"/>
    </row>
  </sheetData>
  <sheetProtection/>
  <mergeCells count="2">
    <mergeCell ref="A2:E2"/>
    <mergeCell ref="A89:E89"/>
  </mergeCells>
  <printOptions horizontalCentered="1"/>
  <pageMargins left="0.39305555555555605" right="0.39305555555555605" top="0.590277777777778" bottom="0.786805555555556" header="0.5" footer="0.5"/>
  <pageSetup fitToHeight="0" horizontalDpi="300" verticalDpi="300" orientation="portrait" paperSize="9" scale="99"/>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view="pageBreakPreview" zoomScaleNormal="85" zoomScaleSheetLayoutView="100" workbookViewId="0" topLeftCell="A1">
      <pane ySplit="4" topLeftCell="A5" activePane="bottomLeft" state="frozen"/>
      <selection pane="bottomLeft" activeCell="B2" sqref="B2:J2"/>
    </sheetView>
  </sheetViews>
  <sheetFormatPr defaultColWidth="11.421875" defaultRowHeight="12.75"/>
  <cols>
    <col min="1" max="1" width="11.57421875" style="890" hidden="1" customWidth="1"/>
    <col min="2" max="2" width="11.7109375" style="987" customWidth="1"/>
    <col min="3" max="3" width="24.57421875" style="838" customWidth="1"/>
    <col min="4" max="4" width="16.7109375" style="838" customWidth="1"/>
    <col min="5" max="5" width="17.421875" style="838" customWidth="1"/>
    <col min="6" max="6" width="17.140625" style="838" customWidth="1"/>
    <col min="7" max="7" width="17.8515625" style="838" customWidth="1"/>
    <col min="8" max="8" width="16.28125" style="838" customWidth="1"/>
    <col min="9" max="10" width="12.00390625" style="838" customWidth="1"/>
    <col min="11" max="245" width="13.8515625" style="838" customWidth="1"/>
    <col min="246" max="248" width="11.421875" style="838" customWidth="1"/>
    <col min="249" max="16384" width="11.421875" style="825" customWidth="1"/>
  </cols>
  <sheetData>
    <row r="1" spans="2:8" ht="21" customHeight="1">
      <c r="B1" s="988" t="s">
        <v>584</v>
      </c>
      <c r="C1" s="989"/>
      <c r="D1" s="989"/>
      <c r="E1" s="989"/>
      <c r="F1" s="989"/>
      <c r="G1" s="989"/>
      <c r="H1" s="989"/>
    </row>
    <row r="2" spans="2:10" s="838" customFormat="1" ht="30.75" customHeight="1">
      <c r="B2" s="872" t="s">
        <v>585</v>
      </c>
      <c r="C2" s="872"/>
      <c r="D2" s="872"/>
      <c r="E2" s="872"/>
      <c r="F2" s="872"/>
      <c r="G2" s="872"/>
      <c r="H2" s="872"/>
      <c r="I2" s="872"/>
      <c r="J2" s="872"/>
    </row>
    <row r="3" spans="1:10" s="838" customFormat="1" ht="21" customHeight="1">
      <c r="A3" s="990" t="s">
        <v>586</v>
      </c>
      <c r="B3" s="987"/>
      <c r="C3" s="991"/>
      <c r="D3" s="991"/>
      <c r="E3" s="991"/>
      <c r="F3" s="991"/>
      <c r="G3" s="991"/>
      <c r="H3" s="991"/>
      <c r="I3" s="991"/>
      <c r="J3" s="991"/>
    </row>
    <row r="4" spans="1:10" s="985" customFormat="1" ht="40.5" customHeight="1">
      <c r="A4" s="992" t="s">
        <v>587</v>
      </c>
      <c r="B4" s="993" t="s">
        <v>588</v>
      </c>
      <c r="C4" s="993" t="s">
        <v>589</v>
      </c>
      <c r="D4" s="993" t="s">
        <v>590</v>
      </c>
      <c r="E4" s="993" t="s">
        <v>591</v>
      </c>
      <c r="F4" s="993" t="s">
        <v>592</v>
      </c>
      <c r="G4" s="994" t="s">
        <v>593</v>
      </c>
      <c r="H4" s="993" t="s">
        <v>594</v>
      </c>
      <c r="I4" s="246" t="s">
        <v>595</v>
      </c>
      <c r="J4" s="246" t="s">
        <v>596</v>
      </c>
    </row>
    <row r="5" spans="1:10" s="986" customFormat="1" ht="28.5" customHeight="1">
      <c r="A5" s="995"/>
      <c r="B5" s="996" t="s">
        <v>9</v>
      </c>
      <c r="C5" s="997"/>
      <c r="D5" s="998">
        <f aca="true" t="shared" si="0" ref="D5:F5">D6+D30</f>
        <v>734400</v>
      </c>
      <c r="E5" s="998">
        <f t="shared" si="0"/>
        <v>235494</v>
      </c>
      <c r="F5" s="998">
        <f t="shared" si="0"/>
        <v>301295.2</v>
      </c>
      <c r="G5" s="998">
        <v>120000</v>
      </c>
      <c r="H5" s="998">
        <f aca="true" t="shared" si="1" ref="H5:H64">D5-E5-F5-G5</f>
        <v>77610.79999999999</v>
      </c>
      <c r="I5" s="1010"/>
      <c r="J5" s="1010"/>
    </row>
    <row r="6" spans="1:10" s="986" customFormat="1" ht="28.5" customHeight="1">
      <c r="A6" s="995"/>
      <c r="B6" s="996" t="s">
        <v>597</v>
      </c>
      <c r="C6" s="997"/>
      <c r="D6" s="998">
        <f aca="true" t="shared" si="2" ref="D6:F6">SUM(D7,D9,D11,D13,D15,D19,D21,D24,D26,D28)</f>
        <v>187200</v>
      </c>
      <c r="E6" s="998">
        <f t="shared" si="2"/>
        <v>54522</v>
      </c>
      <c r="F6" s="998">
        <f t="shared" si="2"/>
        <v>82271.2</v>
      </c>
      <c r="G6" s="998">
        <v>30792</v>
      </c>
      <c r="H6" s="998">
        <f t="shared" si="1"/>
        <v>19614.800000000003</v>
      </c>
      <c r="I6" s="1010"/>
      <c r="J6" s="1010"/>
    </row>
    <row r="7" spans="1:10" s="986" customFormat="1" ht="28.5" customHeight="1">
      <c r="A7" s="999">
        <v>606001</v>
      </c>
      <c r="B7" s="993" t="s">
        <v>598</v>
      </c>
      <c r="C7" s="1000"/>
      <c r="D7" s="998">
        <f aca="true" t="shared" si="3" ref="D7:F7">D8</f>
        <v>14400</v>
      </c>
      <c r="E7" s="998">
        <f t="shared" si="3"/>
        <v>4194</v>
      </c>
      <c r="F7" s="998">
        <f t="shared" si="3"/>
        <v>6332</v>
      </c>
      <c r="G7" s="998">
        <v>2348</v>
      </c>
      <c r="H7" s="998">
        <f t="shared" si="1"/>
        <v>1526</v>
      </c>
      <c r="I7" s="1011"/>
      <c r="J7" s="1011"/>
    </row>
    <row r="8" spans="1:10" ht="28.5" customHeight="1">
      <c r="A8" s="999"/>
      <c r="B8" s="1001" t="s">
        <v>599</v>
      </c>
      <c r="C8" s="1002" t="s">
        <v>600</v>
      </c>
      <c r="D8" s="1003">
        <v>14400</v>
      </c>
      <c r="E8" s="1003">
        <v>4194</v>
      </c>
      <c r="F8" s="1003">
        <v>6332</v>
      </c>
      <c r="G8" s="830">
        <v>2348</v>
      </c>
      <c r="H8" s="1004">
        <f t="shared" si="1"/>
        <v>1526</v>
      </c>
      <c r="I8" s="1012">
        <v>2100302</v>
      </c>
      <c r="J8" s="1012">
        <v>51301</v>
      </c>
    </row>
    <row r="9" spans="1:10" s="986" customFormat="1" ht="28.5" customHeight="1">
      <c r="A9" s="999">
        <v>607001</v>
      </c>
      <c r="B9" s="993" t="s">
        <v>601</v>
      </c>
      <c r="C9" s="1000"/>
      <c r="D9" s="998">
        <f aca="true" t="shared" si="4" ref="D9:F9">D10</f>
        <v>14400</v>
      </c>
      <c r="E9" s="998">
        <f t="shared" si="4"/>
        <v>4194</v>
      </c>
      <c r="F9" s="998">
        <f t="shared" si="4"/>
        <v>6332</v>
      </c>
      <c r="G9" s="998">
        <v>2348</v>
      </c>
      <c r="H9" s="998">
        <f t="shared" si="1"/>
        <v>1526</v>
      </c>
      <c r="I9" s="1012"/>
      <c r="J9" s="1012"/>
    </row>
    <row r="10" spans="1:10" ht="28.5" customHeight="1">
      <c r="A10" s="999"/>
      <c r="B10" s="1001" t="s">
        <v>602</v>
      </c>
      <c r="C10" s="1002" t="s">
        <v>603</v>
      </c>
      <c r="D10" s="1003">
        <v>14400</v>
      </c>
      <c r="E10" s="1003">
        <v>4194</v>
      </c>
      <c r="F10" s="1003">
        <v>6332</v>
      </c>
      <c r="G10" s="830">
        <v>2348</v>
      </c>
      <c r="H10" s="1004">
        <f t="shared" si="1"/>
        <v>1526</v>
      </c>
      <c r="I10" s="1012">
        <v>2100302</v>
      </c>
      <c r="J10" s="1012">
        <v>51301</v>
      </c>
    </row>
    <row r="11" spans="1:10" s="986" customFormat="1" ht="28.5" customHeight="1">
      <c r="A11" s="999">
        <v>608001</v>
      </c>
      <c r="B11" s="993" t="s">
        <v>604</v>
      </c>
      <c r="C11" s="1005"/>
      <c r="D11" s="1006">
        <f aca="true" t="shared" si="5" ref="D11:F11">D12</f>
        <v>18000</v>
      </c>
      <c r="E11" s="1006">
        <f t="shared" si="5"/>
        <v>0</v>
      </c>
      <c r="F11" s="1006">
        <f t="shared" si="5"/>
        <v>13111.2</v>
      </c>
      <c r="G11" s="1006">
        <v>3206</v>
      </c>
      <c r="H11" s="1006">
        <f t="shared" si="1"/>
        <v>1682.7999999999993</v>
      </c>
      <c r="I11" s="1012"/>
      <c r="J11" s="1012"/>
    </row>
    <row r="12" spans="1:10" ht="28.5" customHeight="1">
      <c r="A12" s="999"/>
      <c r="B12" s="1001" t="s">
        <v>605</v>
      </c>
      <c r="C12" s="1002" t="s">
        <v>606</v>
      </c>
      <c r="D12" s="1003">
        <v>18000</v>
      </c>
      <c r="E12" s="1007">
        <v>0</v>
      </c>
      <c r="F12" s="1003">
        <v>13111.2</v>
      </c>
      <c r="G12" s="830">
        <v>3206</v>
      </c>
      <c r="H12" s="1004">
        <f t="shared" si="1"/>
        <v>1682.7999999999993</v>
      </c>
      <c r="I12" s="1012">
        <v>2100302</v>
      </c>
      <c r="J12" s="1012">
        <v>51301</v>
      </c>
    </row>
    <row r="13" spans="1:10" s="986" customFormat="1" ht="28.5" customHeight="1">
      <c r="A13" s="999">
        <v>609001</v>
      </c>
      <c r="B13" s="993" t="s">
        <v>607</v>
      </c>
      <c r="C13" s="1000"/>
      <c r="D13" s="998">
        <f aca="true" t="shared" si="6" ref="D13:F13">D14</f>
        <v>18000</v>
      </c>
      <c r="E13" s="998">
        <f t="shared" si="6"/>
        <v>5850</v>
      </c>
      <c r="F13" s="998">
        <f t="shared" si="6"/>
        <v>7308</v>
      </c>
      <c r="G13" s="998">
        <v>2934</v>
      </c>
      <c r="H13" s="998">
        <f t="shared" si="1"/>
        <v>1908</v>
      </c>
      <c r="I13" s="1012"/>
      <c r="J13" s="1012"/>
    </row>
    <row r="14" spans="1:10" ht="28.5" customHeight="1">
      <c r="A14" s="999"/>
      <c r="B14" s="1001" t="s">
        <v>608</v>
      </c>
      <c r="C14" s="1002" t="s">
        <v>609</v>
      </c>
      <c r="D14" s="1003">
        <v>18000</v>
      </c>
      <c r="E14" s="1003">
        <v>5850</v>
      </c>
      <c r="F14" s="1003">
        <v>7308</v>
      </c>
      <c r="G14" s="830">
        <v>2934</v>
      </c>
      <c r="H14" s="1004">
        <f t="shared" si="1"/>
        <v>1908</v>
      </c>
      <c r="I14" s="1012">
        <v>2100302</v>
      </c>
      <c r="J14" s="1012">
        <v>51301</v>
      </c>
    </row>
    <row r="15" spans="1:10" s="986" customFormat="1" ht="28.5" customHeight="1">
      <c r="A15" s="999">
        <v>613001</v>
      </c>
      <c r="B15" s="993" t="s">
        <v>610</v>
      </c>
      <c r="C15" s="1000"/>
      <c r="D15" s="998">
        <f aca="true" t="shared" si="7" ref="D15:F15">SUM(D16:D18)</f>
        <v>36000</v>
      </c>
      <c r="E15" s="998">
        <f t="shared" si="7"/>
        <v>11808</v>
      </c>
      <c r="F15" s="998">
        <f t="shared" si="7"/>
        <v>14508</v>
      </c>
      <c r="G15" s="998">
        <v>5868</v>
      </c>
      <c r="H15" s="998">
        <f t="shared" si="1"/>
        <v>3816</v>
      </c>
      <c r="I15" s="1012"/>
      <c r="J15" s="1012"/>
    </row>
    <row r="16" spans="1:10" ht="28.5" customHeight="1">
      <c r="A16" s="999"/>
      <c r="B16" s="1001" t="s">
        <v>611</v>
      </c>
      <c r="C16" s="1002" t="s">
        <v>612</v>
      </c>
      <c r="D16" s="1003">
        <v>10800</v>
      </c>
      <c r="E16" s="1003">
        <v>4500</v>
      </c>
      <c r="F16" s="1003">
        <v>3395</v>
      </c>
      <c r="G16" s="830">
        <v>1760</v>
      </c>
      <c r="H16" s="1004">
        <f t="shared" si="1"/>
        <v>1145</v>
      </c>
      <c r="I16" s="1012">
        <v>2100302</v>
      </c>
      <c r="J16" s="1012">
        <v>51301</v>
      </c>
    </row>
    <row r="17" spans="1:10" ht="28.5" customHeight="1">
      <c r="A17" s="999"/>
      <c r="B17" s="1001" t="s">
        <v>613</v>
      </c>
      <c r="C17" s="1002" t="s">
        <v>614</v>
      </c>
      <c r="D17" s="1003">
        <v>10800</v>
      </c>
      <c r="E17" s="1003">
        <v>3114</v>
      </c>
      <c r="F17" s="1003">
        <v>4781</v>
      </c>
      <c r="G17" s="830">
        <v>1760</v>
      </c>
      <c r="H17" s="1004">
        <f t="shared" si="1"/>
        <v>1145</v>
      </c>
      <c r="I17" s="1012">
        <v>2100302</v>
      </c>
      <c r="J17" s="1012">
        <v>51301</v>
      </c>
    </row>
    <row r="18" spans="1:10" ht="28.5" customHeight="1">
      <c r="A18" s="999"/>
      <c r="B18" s="1001" t="s">
        <v>615</v>
      </c>
      <c r="C18" s="1002" t="s">
        <v>616</v>
      </c>
      <c r="D18" s="1003">
        <v>14400</v>
      </c>
      <c r="E18" s="1003">
        <v>4194</v>
      </c>
      <c r="F18" s="1003">
        <v>6332</v>
      </c>
      <c r="G18" s="830">
        <v>2348</v>
      </c>
      <c r="H18" s="1004">
        <f t="shared" si="1"/>
        <v>1526</v>
      </c>
      <c r="I18" s="1012">
        <v>2100302</v>
      </c>
      <c r="J18" s="1012">
        <v>51301</v>
      </c>
    </row>
    <row r="19" spans="1:10" s="986" customFormat="1" ht="28.5" customHeight="1">
      <c r="A19" s="999">
        <v>614001</v>
      </c>
      <c r="B19" s="993" t="s">
        <v>617</v>
      </c>
      <c r="C19" s="1000"/>
      <c r="D19" s="998">
        <f aca="true" t="shared" si="8" ref="D19:F19">D20</f>
        <v>14400</v>
      </c>
      <c r="E19" s="998">
        <f t="shared" si="8"/>
        <v>4194</v>
      </c>
      <c r="F19" s="998">
        <f t="shared" si="8"/>
        <v>6332</v>
      </c>
      <c r="G19" s="998">
        <v>2348</v>
      </c>
      <c r="H19" s="998">
        <f t="shared" si="1"/>
        <v>1526</v>
      </c>
      <c r="I19" s="1012"/>
      <c r="J19" s="1012"/>
    </row>
    <row r="20" spans="1:10" ht="28.5" customHeight="1">
      <c r="A20" s="999"/>
      <c r="B20" s="1001" t="s">
        <v>618</v>
      </c>
      <c r="C20" s="1002" t="s">
        <v>619</v>
      </c>
      <c r="D20" s="1003">
        <v>14400</v>
      </c>
      <c r="E20" s="1003">
        <v>4194</v>
      </c>
      <c r="F20" s="1003">
        <v>6332</v>
      </c>
      <c r="G20" s="830">
        <v>2348</v>
      </c>
      <c r="H20" s="1004">
        <f t="shared" si="1"/>
        <v>1526</v>
      </c>
      <c r="I20" s="1012">
        <v>2100302</v>
      </c>
      <c r="J20" s="1012">
        <v>51301</v>
      </c>
    </row>
    <row r="21" spans="1:10" s="986" customFormat="1" ht="28.5" customHeight="1">
      <c r="A21" s="999">
        <v>615001</v>
      </c>
      <c r="B21" s="993" t="s">
        <v>620</v>
      </c>
      <c r="C21" s="1000"/>
      <c r="D21" s="998">
        <f aca="true" t="shared" si="9" ref="D21:F21">SUM(D22:D23)</f>
        <v>28800</v>
      </c>
      <c r="E21" s="998">
        <f t="shared" si="9"/>
        <v>8388</v>
      </c>
      <c r="F21" s="998">
        <f t="shared" si="9"/>
        <v>12664</v>
      </c>
      <c r="G21" s="998">
        <v>4696</v>
      </c>
      <c r="H21" s="998">
        <f t="shared" si="1"/>
        <v>3052</v>
      </c>
      <c r="I21" s="1012"/>
      <c r="J21" s="1012"/>
    </row>
    <row r="22" spans="1:10" ht="28.5" customHeight="1">
      <c r="A22" s="999"/>
      <c r="B22" s="1001" t="s">
        <v>621</v>
      </c>
      <c r="C22" s="1002" t="s">
        <v>622</v>
      </c>
      <c r="D22" s="1003">
        <v>14400</v>
      </c>
      <c r="E22" s="1003">
        <v>4194</v>
      </c>
      <c r="F22" s="1003">
        <v>6332</v>
      </c>
      <c r="G22" s="830">
        <v>2348</v>
      </c>
      <c r="H22" s="1004">
        <f t="shared" si="1"/>
        <v>1526</v>
      </c>
      <c r="I22" s="1012">
        <v>2100302</v>
      </c>
      <c r="J22" s="1012">
        <v>51301</v>
      </c>
    </row>
    <row r="23" spans="1:10" ht="28.5" customHeight="1">
      <c r="A23" s="999"/>
      <c r="B23" s="1001" t="s">
        <v>623</v>
      </c>
      <c r="C23" s="1008" t="s">
        <v>624</v>
      </c>
      <c r="D23" s="1003">
        <v>14400</v>
      </c>
      <c r="E23" s="1003">
        <v>4194</v>
      </c>
      <c r="F23" s="1003">
        <v>6332</v>
      </c>
      <c r="G23" s="830">
        <v>2348</v>
      </c>
      <c r="H23" s="1004">
        <f t="shared" si="1"/>
        <v>1526</v>
      </c>
      <c r="I23" s="1012">
        <v>2100302</v>
      </c>
      <c r="J23" s="1012">
        <v>51301</v>
      </c>
    </row>
    <row r="24" spans="1:10" s="986" customFormat="1" ht="28.5" customHeight="1">
      <c r="A24" s="999">
        <v>616001</v>
      </c>
      <c r="B24" s="993" t="s">
        <v>625</v>
      </c>
      <c r="C24" s="1000"/>
      <c r="D24" s="998">
        <f aca="true" t="shared" si="10" ref="D24:F24">D25</f>
        <v>14400</v>
      </c>
      <c r="E24" s="998">
        <f t="shared" si="10"/>
        <v>4194</v>
      </c>
      <c r="F24" s="998">
        <f t="shared" si="10"/>
        <v>6332</v>
      </c>
      <c r="G24" s="998">
        <v>2348</v>
      </c>
      <c r="H24" s="998">
        <f t="shared" si="1"/>
        <v>1526</v>
      </c>
      <c r="I24" s="1012"/>
      <c r="J24" s="1012"/>
    </row>
    <row r="25" spans="1:10" ht="28.5" customHeight="1">
      <c r="A25" s="999"/>
      <c r="B25" s="1001" t="s">
        <v>626</v>
      </c>
      <c r="C25" s="1008" t="s">
        <v>627</v>
      </c>
      <c r="D25" s="1003">
        <v>14400</v>
      </c>
      <c r="E25" s="1003">
        <v>4194</v>
      </c>
      <c r="F25" s="1003">
        <v>6332</v>
      </c>
      <c r="G25" s="830">
        <v>2348</v>
      </c>
      <c r="H25" s="1004">
        <f t="shared" si="1"/>
        <v>1526</v>
      </c>
      <c r="I25" s="1012">
        <v>2100302</v>
      </c>
      <c r="J25" s="1012">
        <v>51301</v>
      </c>
    </row>
    <row r="26" spans="1:10" s="986" customFormat="1" ht="28.5" customHeight="1">
      <c r="A26" s="999">
        <v>617001</v>
      </c>
      <c r="B26" s="993" t="s">
        <v>628</v>
      </c>
      <c r="C26" s="1000"/>
      <c r="D26" s="998">
        <f aca="true" t="shared" si="11" ref="D26:F26">D27</f>
        <v>14400</v>
      </c>
      <c r="E26" s="998">
        <f t="shared" si="11"/>
        <v>5850</v>
      </c>
      <c r="F26" s="998">
        <f t="shared" si="11"/>
        <v>4676</v>
      </c>
      <c r="G26" s="998">
        <v>2348</v>
      </c>
      <c r="H26" s="998">
        <f t="shared" si="1"/>
        <v>1526</v>
      </c>
      <c r="I26" s="1012"/>
      <c r="J26" s="1012"/>
    </row>
    <row r="27" spans="1:10" ht="28.5" customHeight="1">
      <c r="A27" s="999"/>
      <c r="B27" s="1001" t="s">
        <v>629</v>
      </c>
      <c r="C27" s="1008" t="s">
        <v>630</v>
      </c>
      <c r="D27" s="1003">
        <v>14400</v>
      </c>
      <c r="E27" s="1003">
        <v>5850</v>
      </c>
      <c r="F27" s="1003">
        <v>4676</v>
      </c>
      <c r="G27" s="830">
        <v>2348</v>
      </c>
      <c r="H27" s="1004">
        <f t="shared" si="1"/>
        <v>1526</v>
      </c>
      <c r="I27" s="1012">
        <v>2100302</v>
      </c>
      <c r="J27" s="1012">
        <v>51301</v>
      </c>
    </row>
    <row r="28" spans="1:10" s="986" customFormat="1" ht="28.5" customHeight="1">
      <c r="A28" s="999">
        <v>621001</v>
      </c>
      <c r="B28" s="993" t="s">
        <v>631</v>
      </c>
      <c r="C28" s="1000"/>
      <c r="D28" s="998">
        <f aca="true" t="shared" si="12" ref="D28:F28">D29</f>
        <v>14400</v>
      </c>
      <c r="E28" s="998">
        <f t="shared" si="12"/>
        <v>5850</v>
      </c>
      <c r="F28" s="998">
        <f t="shared" si="12"/>
        <v>4676</v>
      </c>
      <c r="G28" s="998">
        <v>2348</v>
      </c>
      <c r="H28" s="998">
        <f t="shared" si="1"/>
        <v>1526</v>
      </c>
      <c r="I28" s="1012">
        <v>2100302</v>
      </c>
      <c r="J28" s="1012">
        <v>51301</v>
      </c>
    </row>
    <row r="29" spans="1:10" ht="28.5" customHeight="1">
      <c r="A29" s="999"/>
      <c r="B29" s="1001" t="s">
        <v>632</v>
      </c>
      <c r="C29" s="1008" t="s">
        <v>633</v>
      </c>
      <c r="D29" s="1003">
        <v>14400</v>
      </c>
      <c r="E29" s="1003">
        <v>5850</v>
      </c>
      <c r="F29" s="1003">
        <v>4676</v>
      </c>
      <c r="G29" s="830">
        <v>2348</v>
      </c>
      <c r="H29" s="1004">
        <f t="shared" si="1"/>
        <v>1526</v>
      </c>
      <c r="I29" s="1012"/>
      <c r="J29" s="1012"/>
    </row>
    <row r="30" spans="1:10" s="986" customFormat="1" ht="28.5" customHeight="1">
      <c r="A30" s="999"/>
      <c r="B30" s="993" t="s">
        <v>634</v>
      </c>
      <c r="C30" s="993"/>
      <c r="D30" s="998">
        <f aca="true" t="shared" si="13" ref="D30:F30">SUM(D31:D64)</f>
        <v>547200</v>
      </c>
      <c r="E30" s="998">
        <f t="shared" si="13"/>
        <v>180972</v>
      </c>
      <c r="F30" s="998">
        <f t="shared" si="13"/>
        <v>219024</v>
      </c>
      <c r="G30" s="998">
        <v>89208</v>
      </c>
      <c r="H30" s="998">
        <f t="shared" si="1"/>
        <v>57996</v>
      </c>
      <c r="I30" s="1012"/>
      <c r="J30" s="1012"/>
    </row>
    <row r="31" spans="1:10" ht="28.5" customHeight="1">
      <c r="A31" s="999">
        <v>606006</v>
      </c>
      <c r="B31" s="1001" t="s">
        <v>635</v>
      </c>
      <c r="C31" s="1008" t="s">
        <v>636</v>
      </c>
      <c r="D31" s="1003">
        <v>18000</v>
      </c>
      <c r="E31" s="1003">
        <v>5274</v>
      </c>
      <c r="F31" s="1003">
        <v>7884</v>
      </c>
      <c r="G31" s="830">
        <v>2934</v>
      </c>
      <c r="H31" s="1004">
        <f t="shared" si="1"/>
        <v>1908</v>
      </c>
      <c r="I31" s="1012">
        <v>2100302</v>
      </c>
      <c r="J31" s="1012">
        <v>51301</v>
      </c>
    </row>
    <row r="32" spans="1:10" ht="28.5" customHeight="1">
      <c r="A32" s="999">
        <v>606009</v>
      </c>
      <c r="B32" s="1001" t="s">
        <v>637</v>
      </c>
      <c r="C32" s="1008" t="s">
        <v>638</v>
      </c>
      <c r="D32" s="1003">
        <v>14400</v>
      </c>
      <c r="E32" s="1003">
        <v>5850</v>
      </c>
      <c r="F32" s="1003">
        <v>4676</v>
      </c>
      <c r="G32" s="830">
        <v>2348</v>
      </c>
      <c r="H32" s="1004">
        <f t="shared" si="1"/>
        <v>1526</v>
      </c>
      <c r="I32" s="1012">
        <v>2100302</v>
      </c>
      <c r="J32" s="1012">
        <v>51301</v>
      </c>
    </row>
    <row r="33" spans="1:10" ht="28.5" customHeight="1">
      <c r="A33" s="999">
        <v>607006</v>
      </c>
      <c r="B33" s="1001" t="s">
        <v>639</v>
      </c>
      <c r="C33" s="1008" t="s">
        <v>640</v>
      </c>
      <c r="D33" s="1003">
        <v>18000</v>
      </c>
      <c r="E33" s="1003">
        <v>4194</v>
      </c>
      <c r="F33" s="1003">
        <v>8964</v>
      </c>
      <c r="G33" s="830">
        <v>2934</v>
      </c>
      <c r="H33" s="1004">
        <f t="shared" si="1"/>
        <v>1908</v>
      </c>
      <c r="I33" s="1012">
        <v>2100302</v>
      </c>
      <c r="J33" s="1012">
        <v>51301</v>
      </c>
    </row>
    <row r="34" spans="1:10" ht="28.5" customHeight="1">
      <c r="A34" s="999">
        <v>607005</v>
      </c>
      <c r="B34" s="1001" t="s">
        <v>641</v>
      </c>
      <c r="C34" s="1008" t="s">
        <v>642</v>
      </c>
      <c r="D34" s="1003">
        <v>18000</v>
      </c>
      <c r="E34" s="1003">
        <v>7200</v>
      </c>
      <c r="F34" s="1003">
        <v>5958</v>
      </c>
      <c r="G34" s="830">
        <v>2934</v>
      </c>
      <c r="H34" s="1004">
        <f t="shared" si="1"/>
        <v>1908</v>
      </c>
      <c r="I34" s="1012">
        <v>2100302</v>
      </c>
      <c r="J34" s="1012">
        <v>51301</v>
      </c>
    </row>
    <row r="35" spans="1:10" ht="28.5" customHeight="1">
      <c r="A35" s="999">
        <v>608003</v>
      </c>
      <c r="B35" s="1001" t="s">
        <v>643</v>
      </c>
      <c r="C35" s="1008" t="s">
        <v>644</v>
      </c>
      <c r="D35" s="1003">
        <v>18000</v>
      </c>
      <c r="E35" s="1003">
        <v>5274</v>
      </c>
      <c r="F35" s="1003">
        <v>7884</v>
      </c>
      <c r="G35" s="830">
        <v>2934</v>
      </c>
      <c r="H35" s="1004">
        <f t="shared" si="1"/>
        <v>1908</v>
      </c>
      <c r="I35" s="1012">
        <v>2100302</v>
      </c>
      <c r="J35" s="1012">
        <v>51301</v>
      </c>
    </row>
    <row r="36" spans="1:10" ht="28.5" customHeight="1">
      <c r="A36" s="999">
        <v>608008</v>
      </c>
      <c r="B36" s="1001" t="s">
        <v>645</v>
      </c>
      <c r="C36" s="1008" t="s">
        <v>646</v>
      </c>
      <c r="D36" s="1003">
        <v>18000</v>
      </c>
      <c r="E36" s="1003">
        <v>5274</v>
      </c>
      <c r="F36" s="1003">
        <v>7884</v>
      </c>
      <c r="G36" s="830">
        <v>2934</v>
      </c>
      <c r="H36" s="1004">
        <f t="shared" si="1"/>
        <v>1908</v>
      </c>
      <c r="I36" s="1012">
        <v>2100302</v>
      </c>
      <c r="J36" s="1012">
        <v>51301</v>
      </c>
    </row>
    <row r="37" spans="1:10" ht="28.5" customHeight="1">
      <c r="A37" s="999">
        <v>608009</v>
      </c>
      <c r="B37" s="1001" t="s">
        <v>647</v>
      </c>
      <c r="C37" s="1008" t="s">
        <v>648</v>
      </c>
      <c r="D37" s="1003">
        <v>18000</v>
      </c>
      <c r="E37" s="1003">
        <v>7200</v>
      </c>
      <c r="F37" s="1003">
        <v>5958</v>
      </c>
      <c r="G37" s="830">
        <v>2934</v>
      </c>
      <c r="H37" s="1004">
        <f t="shared" si="1"/>
        <v>1908</v>
      </c>
      <c r="I37" s="1012">
        <v>2100302</v>
      </c>
      <c r="J37" s="1012">
        <v>51301</v>
      </c>
    </row>
    <row r="38" spans="1:10" ht="28.5" customHeight="1">
      <c r="A38" s="999">
        <v>608009</v>
      </c>
      <c r="B38" s="1001" t="s">
        <v>647</v>
      </c>
      <c r="C38" s="1008" t="s">
        <v>649</v>
      </c>
      <c r="D38" s="1003">
        <v>18000</v>
      </c>
      <c r="E38" s="1003">
        <v>5274</v>
      </c>
      <c r="F38" s="1003">
        <v>7884</v>
      </c>
      <c r="G38" s="830">
        <v>2934</v>
      </c>
      <c r="H38" s="1004">
        <f t="shared" si="1"/>
        <v>1908</v>
      </c>
      <c r="I38" s="1012">
        <v>2100302</v>
      </c>
      <c r="J38" s="1012">
        <v>51301</v>
      </c>
    </row>
    <row r="39" spans="1:10" ht="28.5" customHeight="1">
      <c r="A39" s="999">
        <v>609005</v>
      </c>
      <c r="B39" s="1001" t="s">
        <v>650</v>
      </c>
      <c r="C39" s="1008" t="s">
        <v>651</v>
      </c>
      <c r="D39" s="1003">
        <v>14400</v>
      </c>
      <c r="E39" s="1003">
        <v>4194</v>
      </c>
      <c r="F39" s="1003">
        <v>6332</v>
      </c>
      <c r="G39" s="830">
        <v>2348</v>
      </c>
      <c r="H39" s="1004">
        <f t="shared" si="1"/>
        <v>1526</v>
      </c>
      <c r="I39" s="1012">
        <v>2100302</v>
      </c>
      <c r="J39" s="1012">
        <v>51301</v>
      </c>
    </row>
    <row r="40" spans="1:10" ht="28.5" customHeight="1">
      <c r="A40" s="999">
        <v>610003</v>
      </c>
      <c r="B40" s="1001" t="s">
        <v>652</v>
      </c>
      <c r="C40" s="1008" t="s">
        <v>653</v>
      </c>
      <c r="D40" s="1003">
        <v>18000</v>
      </c>
      <c r="E40" s="1003">
        <v>5274</v>
      </c>
      <c r="F40" s="1003">
        <v>7884</v>
      </c>
      <c r="G40" s="830">
        <v>2934</v>
      </c>
      <c r="H40" s="1004">
        <f t="shared" si="1"/>
        <v>1908</v>
      </c>
      <c r="I40" s="1012">
        <v>2100302</v>
      </c>
      <c r="J40" s="1012">
        <v>51301</v>
      </c>
    </row>
    <row r="41" spans="1:10" ht="28.5" customHeight="1">
      <c r="A41" s="999">
        <v>610003</v>
      </c>
      <c r="B41" s="1001" t="s">
        <v>652</v>
      </c>
      <c r="C41" s="1008" t="s">
        <v>654</v>
      </c>
      <c r="D41" s="1003">
        <v>18000</v>
      </c>
      <c r="E41" s="1003">
        <v>5274</v>
      </c>
      <c r="F41" s="1003">
        <v>7884</v>
      </c>
      <c r="G41" s="830">
        <v>2934</v>
      </c>
      <c r="H41" s="1004">
        <f t="shared" si="1"/>
        <v>1908</v>
      </c>
      <c r="I41" s="1012">
        <v>2100302</v>
      </c>
      <c r="J41" s="1012">
        <v>51301</v>
      </c>
    </row>
    <row r="42" spans="1:10" ht="28.5" customHeight="1">
      <c r="A42" s="999">
        <v>610004</v>
      </c>
      <c r="B42" s="1001" t="s">
        <v>655</v>
      </c>
      <c r="C42" s="1008" t="s">
        <v>656</v>
      </c>
      <c r="D42" s="1003">
        <v>18000</v>
      </c>
      <c r="E42" s="1003">
        <v>7200</v>
      </c>
      <c r="F42" s="1003">
        <v>5958</v>
      </c>
      <c r="G42" s="830">
        <v>2934</v>
      </c>
      <c r="H42" s="1004">
        <f t="shared" si="1"/>
        <v>1908</v>
      </c>
      <c r="I42" s="1012">
        <v>2100302</v>
      </c>
      <c r="J42" s="1012">
        <v>51301</v>
      </c>
    </row>
    <row r="43" spans="1:10" ht="28.5" customHeight="1">
      <c r="A43" s="999">
        <v>614003</v>
      </c>
      <c r="B43" s="1001" t="s">
        <v>657</v>
      </c>
      <c r="C43" s="1008" t="s">
        <v>658</v>
      </c>
      <c r="D43" s="1003">
        <v>14400</v>
      </c>
      <c r="E43" s="1003">
        <v>4194</v>
      </c>
      <c r="F43" s="1003">
        <v>6332</v>
      </c>
      <c r="G43" s="830">
        <v>2348</v>
      </c>
      <c r="H43" s="1004">
        <f t="shared" si="1"/>
        <v>1526</v>
      </c>
      <c r="I43" s="1012">
        <v>2100302</v>
      </c>
      <c r="J43" s="1012">
        <v>51301</v>
      </c>
    </row>
    <row r="44" spans="1:10" ht="28.5" customHeight="1">
      <c r="A44" s="999">
        <v>615006</v>
      </c>
      <c r="B44" s="1001" t="s">
        <v>659</v>
      </c>
      <c r="C44" s="1008" t="s">
        <v>660</v>
      </c>
      <c r="D44" s="1003">
        <v>14400</v>
      </c>
      <c r="E44" s="1003">
        <v>5850</v>
      </c>
      <c r="F44" s="1003">
        <v>4676</v>
      </c>
      <c r="G44" s="830">
        <v>2348</v>
      </c>
      <c r="H44" s="1004">
        <f t="shared" si="1"/>
        <v>1526</v>
      </c>
      <c r="I44" s="1012">
        <v>2100302</v>
      </c>
      <c r="J44" s="1012">
        <v>51301</v>
      </c>
    </row>
    <row r="45" spans="1:10" ht="28.5" customHeight="1">
      <c r="A45" s="999">
        <v>615006</v>
      </c>
      <c r="B45" s="1001" t="s">
        <v>659</v>
      </c>
      <c r="C45" s="1008" t="s">
        <v>661</v>
      </c>
      <c r="D45" s="1003">
        <v>14400</v>
      </c>
      <c r="E45" s="1003">
        <v>5850</v>
      </c>
      <c r="F45" s="1003">
        <v>4676</v>
      </c>
      <c r="G45" s="830">
        <v>2348</v>
      </c>
      <c r="H45" s="1004">
        <f t="shared" si="1"/>
        <v>1526</v>
      </c>
      <c r="I45" s="1012">
        <v>2100302</v>
      </c>
      <c r="J45" s="1012">
        <v>51301</v>
      </c>
    </row>
    <row r="46" spans="1:10" ht="28.5" customHeight="1">
      <c r="A46" s="999">
        <v>615007</v>
      </c>
      <c r="B46" s="1001" t="s">
        <v>662</v>
      </c>
      <c r="C46" s="1008" t="s">
        <v>663</v>
      </c>
      <c r="D46" s="1003">
        <v>14400</v>
      </c>
      <c r="E46" s="1003">
        <v>4194</v>
      </c>
      <c r="F46" s="1003">
        <v>6332</v>
      </c>
      <c r="G46" s="830">
        <v>2348</v>
      </c>
      <c r="H46" s="1004">
        <f t="shared" si="1"/>
        <v>1526</v>
      </c>
      <c r="I46" s="1012">
        <v>2100302</v>
      </c>
      <c r="J46" s="1012">
        <v>51301</v>
      </c>
    </row>
    <row r="47" spans="1:10" ht="28.5" customHeight="1">
      <c r="A47" s="999">
        <v>615007</v>
      </c>
      <c r="B47" s="1001" t="s">
        <v>662</v>
      </c>
      <c r="C47" s="1008" t="s">
        <v>664</v>
      </c>
      <c r="D47" s="1003">
        <v>14400</v>
      </c>
      <c r="E47" s="1003">
        <v>4194</v>
      </c>
      <c r="F47" s="1003">
        <v>6332</v>
      </c>
      <c r="G47" s="830">
        <v>2348</v>
      </c>
      <c r="H47" s="1004">
        <f t="shared" si="1"/>
        <v>1526</v>
      </c>
      <c r="I47" s="1012">
        <v>2100302</v>
      </c>
      <c r="J47" s="1012">
        <v>51301</v>
      </c>
    </row>
    <row r="48" spans="1:10" ht="28.5" customHeight="1">
      <c r="A48" s="999">
        <v>615010</v>
      </c>
      <c r="B48" s="1001" t="s">
        <v>665</v>
      </c>
      <c r="C48" s="1008" t="s">
        <v>666</v>
      </c>
      <c r="D48" s="1003">
        <v>14400</v>
      </c>
      <c r="E48" s="1003">
        <v>5850</v>
      </c>
      <c r="F48" s="1003">
        <v>4676</v>
      </c>
      <c r="G48" s="830">
        <v>2348</v>
      </c>
      <c r="H48" s="1004">
        <f t="shared" si="1"/>
        <v>1526</v>
      </c>
      <c r="I48" s="1012">
        <v>2100302</v>
      </c>
      <c r="J48" s="1012">
        <v>51301</v>
      </c>
    </row>
    <row r="49" spans="1:10" ht="28.5" customHeight="1">
      <c r="A49" s="999">
        <v>616005</v>
      </c>
      <c r="B49" s="1001" t="s">
        <v>667</v>
      </c>
      <c r="C49" s="1008" t="s">
        <v>668</v>
      </c>
      <c r="D49" s="1003">
        <v>14400</v>
      </c>
      <c r="E49" s="1003">
        <v>4194</v>
      </c>
      <c r="F49" s="1003">
        <v>6332</v>
      </c>
      <c r="G49" s="830">
        <v>2348</v>
      </c>
      <c r="H49" s="1004">
        <f t="shared" si="1"/>
        <v>1526</v>
      </c>
      <c r="I49" s="1012">
        <v>2100302</v>
      </c>
      <c r="J49" s="1012">
        <v>51301</v>
      </c>
    </row>
    <row r="50" spans="1:10" ht="28.5" customHeight="1">
      <c r="A50" s="999">
        <v>616005</v>
      </c>
      <c r="B50" s="1001" t="s">
        <v>667</v>
      </c>
      <c r="C50" s="1008" t="s">
        <v>669</v>
      </c>
      <c r="D50" s="1003">
        <v>14400</v>
      </c>
      <c r="E50" s="1003">
        <v>5850</v>
      </c>
      <c r="F50" s="1003">
        <v>4676</v>
      </c>
      <c r="G50" s="830">
        <v>2348</v>
      </c>
      <c r="H50" s="1004">
        <f t="shared" si="1"/>
        <v>1526</v>
      </c>
      <c r="I50" s="1012">
        <v>2100302</v>
      </c>
      <c r="J50" s="1012">
        <v>51301</v>
      </c>
    </row>
    <row r="51" spans="1:10" ht="28.5" customHeight="1">
      <c r="A51" s="999">
        <v>616006</v>
      </c>
      <c r="B51" s="1001" t="s">
        <v>670</v>
      </c>
      <c r="C51" s="1008" t="s">
        <v>671</v>
      </c>
      <c r="D51" s="1003">
        <v>14400</v>
      </c>
      <c r="E51" s="1003">
        <v>5850</v>
      </c>
      <c r="F51" s="1003">
        <v>4676</v>
      </c>
      <c r="G51" s="830">
        <v>2348</v>
      </c>
      <c r="H51" s="1004">
        <f t="shared" si="1"/>
        <v>1526</v>
      </c>
      <c r="I51" s="1012">
        <v>2100302</v>
      </c>
      <c r="J51" s="1012">
        <v>51301</v>
      </c>
    </row>
    <row r="52" spans="1:10" ht="28.5" customHeight="1">
      <c r="A52" s="999">
        <v>616006</v>
      </c>
      <c r="B52" s="1001" t="s">
        <v>670</v>
      </c>
      <c r="C52" s="1008" t="s">
        <v>672</v>
      </c>
      <c r="D52" s="1003">
        <v>14400</v>
      </c>
      <c r="E52" s="1003">
        <v>4194</v>
      </c>
      <c r="F52" s="1003">
        <v>6332</v>
      </c>
      <c r="G52" s="830">
        <v>2348</v>
      </c>
      <c r="H52" s="1004">
        <f t="shared" si="1"/>
        <v>1526</v>
      </c>
      <c r="I52" s="1012">
        <v>2100302</v>
      </c>
      <c r="J52" s="1012">
        <v>51301</v>
      </c>
    </row>
    <row r="53" spans="1:10" ht="28.5" customHeight="1">
      <c r="A53" s="999">
        <v>617006</v>
      </c>
      <c r="B53" s="1001" t="s">
        <v>673</v>
      </c>
      <c r="C53" s="1008" t="s">
        <v>674</v>
      </c>
      <c r="D53" s="1003">
        <v>14400</v>
      </c>
      <c r="E53" s="1003">
        <v>5850</v>
      </c>
      <c r="F53" s="1003">
        <v>4676</v>
      </c>
      <c r="G53" s="830">
        <v>2348</v>
      </c>
      <c r="H53" s="1004">
        <f t="shared" si="1"/>
        <v>1526</v>
      </c>
      <c r="I53" s="1012">
        <v>2100302</v>
      </c>
      <c r="J53" s="1012">
        <v>51301</v>
      </c>
    </row>
    <row r="54" spans="1:10" ht="28.5" customHeight="1">
      <c r="A54" s="999">
        <v>617008</v>
      </c>
      <c r="B54" s="1001" t="s">
        <v>675</v>
      </c>
      <c r="C54" s="1008" t="s">
        <v>676</v>
      </c>
      <c r="D54" s="1003">
        <v>14400</v>
      </c>
      <c r="E54" s="1003">
        <v>4194</v>
      </c>
      <c r="F54" s="1003">
        <v>6332</v>
      </c>
      <c r="G54" s="830">
        <v>2348</v>
      </c>
      <c r="H54" s="1004">
        <f t="shared" si="1"/>
        <v>1526</v>
      </c>
      <c r="I54" s="1012">
        <v>2100302</v>
      </c>
      <c r="J54" s="1012">
        <v>51301</v>
      </c>
    </row>
    <row r="55" spans="1:10" ht="28.5" customHeight="1">
      <c r="A55" s="999">
        <v>617009</v>
      </c>
      <c r="B55" s="1001" t="s">
        <v>677</v>
      </c>
      <c r="C55" s="1008" t="s">
        <v>678</v>
      </c>
      <c r="D55" s="1003">
        <v>14400</v>
      </c>
      <c r="E55" s="1003">
        <v>5850</v>
      </c>
      <c r="F55" s="1003">
        <v>4676</v>
      </c>
      <c r="G55" s="830">
        <v>2348</v>
      </c>
      <c r="H55" s="1004">
        <f t="shared" si="1"/>
        <v>1526</v>
      </c>
      <c r="I55" s="1012">
        <v>2100302</v>
      </c>
      <c r="J55" s="1012">
        <v>51301</v>
      </c>
    </row>
    <row r="56" spans="1:10" ht="28.5" customHeight="1">
      <c r="A56" s="999">
        <v>618004</v>
      </c>
      <c r="B56" s="1001" t="s">
        <v>679</v>
      </c>
      <c r="C56" s="1008" t="s">
        <v>680</v>
      </c>
      <c r="D56" s="1003">
        <v>14400</v>
      </c>
      <c r="E56" s="1003">
        <v>4194</v>
      </c>
      <c r="F56" s="1003">
        <v>6332</v>
      </c>
      <c r="G56" s="830">
        <v>2348</v>
      </c>
      <c r="H56" s="1004">
        <f t="shared" si="1"/>
        <v>1526</v>
      </c>
      <c r="I56" s="1012">
        <v>2100302</v>
      </c>
      <c r="J56" s="1012">
        <v>51301</v>
      </c>
    </row>
    <row r="57" spans="1:10" ht="28.5" customHeight="1">
      <c r="A57" s="999">
        <v>619003</v>
      </c>
      <c r="B57" s="1001" t="s">
        <v>681</v>
      </c>
      <c r="C57" s="1008" t="s">
        <v>682</v>
      </c>
      <c r="D57" s="1003">
        <v>18000</v>
      </c>
      <c r="E57" s="1003">
        <v>7200</v>
      </c>
      <c r="F57" s="1003">
        <v>5958</v>
      </c>
      <c r="G57" s="830">
        <v>2934</v>
      </c>
      <c r="H57" s="1004">
        <f t="shared" si="1"/>
        <v>1908</v>
      </c>
      <c r="I57" s="1012">
        <v>2100302</v>
      </c>
      <c r="J57" s="1012">
        <v>51301</v>
      </c>
    </row>
    <row r="58" spans="1:10" ht="28.5" customHeight="1">
      <c r="A58" s="999">
        <v>620004</v>
      </c>
      <c r="B58" s="1001" t="s">
        <v>683</v>
      </c>
      <c r="C58" s="1008" t="s">
        <v>684</v>
      </c>
      <c r="D58" s="1003">
        <v>18000</v>
      </c>
      <c r="E58" s="1003">
        <v>5850</v>
      </c>
      <c r="F58" s="1003">
        <v>7308</v>
      </c>
      <c r="G58" s="830">
        <v>2934</v>
      </c>
      <c r="H58" s="1004">
        <f t="shared" si="1"/>
        <v>1908</v>
      </c>
      <c r="I58" s="1012">
        <v>2100302</v>
      </c>
      <c r="J58" s="1012">
        <v>51301</v>
      </c>
    </row>
    <row r="59" spans="1:10" ht="28.5" customHeight="1">
      <c r="A59" s="999">
        <v>620004</v>
      </c>
      <c r="B59" s="1001" t="s">
        <v>683</v>
      </c>
      <c r="C59" s="1008" t="s">
        <v>685</v>
      </c>
      <c r="D59" s="1003">
        <v>18000</v>
      </c>
      <c r="E59" s="1003">
        <v>4194</v>
      </c>
      <c r="F59" s="1003">
        <v>8964</v>
      </c>
      <c r="G59" s="830">
        <v>2934</v>
      </c>
      <c r="H59" s="1004">
        <f t="shared" si="1"/>
        <v>1908</v>
      </c>
      <c r="I59" s="1012">
        <v>2100302</v>
      </c>
      <c r="J59" s="1012">
        <v>51301</v>
      </c>
    </row>
    <row r="60" spans="1:10" ht="28.5" customHeight="1">
      <c r="A60" s="999">
        <v>620005</v>
      </c>
      <c r="B60" s="1001" t="s">
        <v>686</v>
      </c>
      <c r="C60" s="1008" t="s">
        <v>687</v>
      </c>
      <c r="D60" s="1003">
        <v>18000</v>
      </c>
      <c r="E60" s="1003">
        <v>5850</v>
      </c>
      <c r="F60" s="1003">
        <v>7308</v>
      </c>
      <c r="G60" s="830">
        <v>2934</v>
      </c>
      <c r="H60" s="1004">
        <f t="shared" si="1"/>
        <v>1908</v>
      </c>
      <c r="I60" s="1012">
        <v>2100302</v>
      </c>
      <c r="J60" s="1012">
        <v>51301</v>
      </c>
    </row>
    <row r="61" spans="1:10" ht="28.5" customHeight="1">
      <c r="A61" s="999">
        <v>620006</v>
      </c>
      <c r="B61" s="1001" t="s">
        <v>688</v>
      </c>
      <c r="C61" s="1008" t="s">
        <v>689</v>
      </c>
      <c r="D61" s="1003">
        <v>18000</v>
      </c>
      <c r="E61" s="1003">
        <v>5850</v>
      </c>
      <c r="F61" s="1003">
        <v>7308</v>
      </c>
      <c r="G61" s="830">
        <v>2934</v>
      </c>
      <c r="H61" s="1004">
        <f t="shared" si="1"/>
        <v>1908</v>
      </c>
      <c r="I61" s="1012">
        <v>2100302</v>
      </c>
      <c r="J61" s="1012">
        <v>51301</v>
      </c>
    </row>
    <row r="62" spans="1:10" ht="28.5" customHeight="1">
      <c r="A62" s="999">
        <v>620006</v>
      </c>
      <c r="B62" s="1001" t="s">
        <v>688</v>
      </c>
      <c r="C62" s="1008" t="s">
        <v>690</v>
      </c>
      <c r="D62" s="1003">
        <v>18000</v>
      </c>
      <c r="E62" s="1003">
        <v>4194</v>
      </c>
      <c r="F62" s="1003">
        <v>8964</v>
      </c>
      <c r="G62" s="830">
        <v>2934</v>
      </c>
      <c r="H62" s="1004">
        <f t="shared" si="1"/>
        <v>1908</v>
      </c>
      <c r="I62" s="1012">
        <v>2100302</v>
      </c>
      <c r="J62" s="1012">
        <v>51301</v>
      </c>
    </row>
    <row r="63" spans="1:10" ht="28.5" customHeight="1">
      <c r="A63" s="999">
        <v>621003</v>
      </c>
      <c r="B63" s="1001" t="s">
        <v>691</v>
      </c>
      <c r="C63" s="1009" t="s">
        <v>692</v>
      </c>
      <c r="D63" s="1003">
        <v>14400</v>
      </c>
      <c r="E63" s="1003">
        <v>5850</v>
      </c>
      <c r="F63" s="1003">
        <v>4676</v>
      </c>
      <c r="G63" s="830">
        <v>2348</v>
      </c>
      <c r="H63" s="1004">
        <f t="shared" si="1"/>
        <v>1526</v>
      </c>
      <c r="I63" s="1012">
        <v>2100302</v>
      </c>
      <c r="J63" s="1012">
        <v>51301</v>
      </c>
    </row>
    <row r="64" spans="1:10" ht="28.5" customHeight="1">
      <c r="A64" s="999">
        <v>621004</v>
      </c>
      <c r="B64" s="1001" t="s">
        <v>693</v>
      </c>
      <c r="C64" s="1008" t="s">
        <v>694</v>
      </c>
      <c r="D64" s="1003">
        <v>14400</v>
      </c>
      <c r="E64" s="1003">
        <v>4194</v>
      </c>
      <c r="F64" s="1003">
        <v>6332</v>
      </c>
      <c r="G64" s="830">
        <v>2348</v>
      </c>
      <c r="H64" s="1004">
        <f t="shared" si="1"/>
        <v>1526</v>
      </c>
      <c r="I64" s="1012">
        <v>2100302</v>
      </c>
      <c r="J64" s="1012">
        <v>51301</v>
      </c>
    </row>
  </sheetData>
  <sheetProtection/>
  <mergeCells count="5">
    <mergeCell ref="B2:J2"/>
    <mergeCell ref="A3:J3"/>
    <mergeCell ref="B5:C5"/>
    <mergeCell ref="B6:C6"/>
    <mergeCell ref="B30:C30"/>
  </mergeCells>
  <printOptions horizontalCentered="1"/>
  <pageMargins left="0.39305555555555605" right="0.39305555555555605" top="0.590277777777778" bottom="0.786805555555556" header="0.507638888888889" footer="0.507638888888889"/>
  <pageSetup fitToHeight="0" fitToWidth="1" horizontalDpi="600" verticalDpi="600" orientation="portrait" paperSize="9" scale="66"/>
</worksheet>
</file>

<file path=xl/worksheets/sheet20.xml><?xml version="1.0" encoding="utf-8"?>
<worksheet xmlns="http://schemas.openxmlformats.org/spreadsheetml/2006/main" xmlns:r="http://schemas.openxmlformats.org/officeDocument/2006/relationships">
  <sheetPr>
    <pageSetUpPr fitToPage="1"/>
  </sheetPr>
  <dimension ref="A1:L239"/>
  <sheetViews>
    <sheetView showGridLines="0" view="pageBreakPreview" zoomScaleSheetLayoutView="100" workbookViewId="0" topLeftCell="A1">
      <pane ySplit="6" topLeftCell="A7" activePane="bottomLeft" state="frozen"/>
      <selection pane="bottomLeft" activeCell="A2" sqref="A2:L2"/>
    </sheetView>
  </sheetViews>
  <sheetFormatPr defaultColWidth="10.28125" defaultRowHeight="12.75"/>
  <cols>
    <col min="1" max="1" width="26.57421875" style="537" customWidth="1"/>
    <col min="2" max="3" width="15.00390625" style="537" customWidth="1"/>
    <col min="4" max="4" width="13.57421875" style="537" customWidth="1"/>
    <col min="5" max="6" width="15.00390625" style="537" customWidth="1"/>
    <col min="7" max="7" width="13.57421875" style="537" customWidth="1"/>
    <col min="8" max="9" width="15.00390625" style="537" customWidth="1"/>
    <col min="10" max="10" width="13.57421875" style="537" customWidth="1"/>
    <col min="11" max="11" width="13.140625" style="537" customWidth="1"/>
    <col min="12" max="12" width="11.421875" style="537" customWidth="1"/>
    <col min="13" max="16384" width="10.28125" style="504" customWidth="1"/>
  </cols>
  <sheetData>
    <row r="1" ht="14.25">
      <c r="A1" s="509" t="s">
        <v>1365</v>
      </c>
    </row>
    <row r="2" spans="1:12" ht="39" customHeight="1">
      <c r="A2" s="538" t="s">
        <v>1366</v>
      </c>
      <c r="B2" s="538"/>
      <c r="C2" s="538"/>
      <c r="D2" s="538"/>
      <c r="E2" s="538"/>
      <c r="F2" s="538"/>
      <c r="G2" s="538"/>
      <c r="H2" s="538"/>
      <c r="I2" s="538"/>
      <c r="J2" s="538"/>
      <c r="K2" s="538"/>
      <c r="L2" s="538"/>
    </row>
    <row r="3" ht="18" customHeight="1">
      <c r="L3" s="546" t="s">
        <v>586</v>
      </c>
    </row>
    <row r="4" spans="1:12" ht="33" customHeight="1">
      <c r="A4" s="247" t="s">
        <v>715</v>
      </c>
      <c r="B4" s="539" t="s">
        <v>1367</v>
      </c>
      <c r="C4" s="247"/>
      <c r="D4" s="247"/>
      <c r="E4" s="247" t="s">
        <v>1368</v>
      </c>
      <c r="F4" s="247"/>
      <c r="G4" s="247"/>
      <c r="H4" s="247" t="s">
        <v>1369</v>
      </c>
      <c r="I4" s="247"/>
      <c r="J4" s="247"/>
      <c r="K4" s="247" t="s">
        <v>1370</v>
      </c>
      <c r="L4" s="247" t="s">
        <v>1371</v>
      </c>
    </row>
    <row r="5" spans="1:12" ht="36" customHeight="1">
      <c r="A5" s="247"/>
      <c r="B5" s="539" t="s">
        <v>1372</v>
      </c>
      <c r="C5" s="247" t="s">
        <v>1373</v>
      </c>
      <c r="D5" s="247" t="s">
        <v>1374</v>
      </c>
      <c r="E5" s="247" t="s">
        <v>1372</v>
      </c>
      <c r="F5" s="247" t="s">
        <v>1373</v>
      </c>
      <c r="G5" s="247" t="s">
        <v>1374</v>
      </c>
      <c r="H5" s="247" t="s">
        <v>1372</v>
      </c>
      <c r="I5" s="247" t="s">
        <v>1373</v>
      </c>
      <c r="J5" s="247" t="s">
        <v>1374</v>
      </c>
      <c r="K5" s="247"/>
      <c r="L5" s="247"/>
    </row>
    <row r="6" spans="1:12" ht="30" customHeight="1">
      <c r="A6" s="247" t="s">
        <v>904</v>
      </c>
      <c r="B6" s="539" t="s">
        <v>1375</v>
      </c>
      <c r="C6" s="539" t="s">
        <v>1376</v>
      </c>
      <c r="D6" s="539" t="s">
        <v>1377</v>
      </c>
      <c r="E6" s="539" t="s">
        <v>1378</v>
      </c>
      <c r="F6" s="539" t="s">
        <v>1379</v>
      </c>
      <c r="G6" s="539" t="s">
        <v>1380</v>
      </c>
      <c r="H6" s="539" t="s">
        <v>1381</v>
      </c>
      <c r="I6" s="539" t="s">
        <v>1382</v>
      </c>
      <c r="J6" s="539" t="s">
        <v>1383</v>
      </c>
      <c r="K6" s="539" t="s">
        <v>1384</v>
      </c>
      <c r="L6" s="539" t="s">
        <v>1385</v>
      </c>
    </row>
    <row r="7" spans="1:12" ht="30" customHeight="1">
      <c r="A7" s="247" t="s">
        <v>9</v>
      </c>
      <c r="B7" s="540">
        <f aca="true" t="shared" si="0" ref="B7:L7">SUM(B8,B113)</f>
        <v>577120.3300000002</v>
      </c>
      <c r="C7" s="541">
        <f t="shared" si="0"/>
        <v>507379.49</v>
      </c>
      <c r="D7" s="541">
        <f t="shared" si="0"/>
        <v>69740.83999999998</v>
      </c>
      <c r="E7" s="541">
        <f t="shared" si="0"/>
        <v>513676.7100000001</v>
      </c>
      <c r="F7" s="541">
        <f t="shared" si="0"/>
        <v>450629.41000000003</v>
      </c>
      <c r="G7" s="541">
        <f t="shared" si="0"/>
        <v>63047.3</v>
      </c>
      <c r="H7" s="541">
        <f t="shared" si="0"/>
        <v>413351.5599999999</v>
      </c>
      <c r="I7" s="541">
        <f t="shared" si="0"/>
        <v>359975.69999999995</v>
      </c>
      <c r="J7" s="541">
        <f t="shared" si="0"/>
        <v>53375.86000000001</v>
      </c>
      <c r="K7" s="541">
        <f t="shared" si="0"/>
        <v>62297.41</v>
      </c>
      <c r="L7" s="541">
        <f t="shared" si="0"/>
        <v>6229.810000000001</v>
      </c>
    </row>
    <row r="8" spans="1:12" ht="30" customHeight="1">
      <c r="A8" s="247" t="s">
        <v>1322</v>
      </c>
      <c r="B8" s="540">
        <f aca="true" t="shared" si="1" ref="B8:L8">SUM(B9:B112)/3</f>
        <v>215662.60000000006</v>
      </c>
      <c r="C8" s="541">
        <f t="shared" si="1"/>
        <v>190425.25999999992</v>
      </c>
      <c r="D8" s="541">
        <f t="shared" si="1"/>
        <v>25237.339999999993</v>
      </c>
      <c r="E8" s="541">
        <f t="shared" si="1"/>
        <v>189909.08</v>
      </c>
      <c r="F8" s="541">
        <f t="shared" si="1"/>
        <v>165676.54999999996</v>
      </c>
      <c r="G8" s="541">
        <f t="shared" si="1"/>
        <v>24232.530000000002</v>
      </c>
      <c r="H8" s="541">
        <f t="shared" si="1"/>
        <v>157048.29</v>
      </c>
      <c r="I8" s="541">
        <f t="shared" si="1"/>
        <v>135944.78</v>
      </c>
      <c r="J8" s="541">
        <f t="shared" si="1"/>
        <v>21103.510000000006</v>
      </c>
      <c r="K8" s="541">
        <f t="shared" si="1"/>
        <v>23765.259999999995</v>
      </c>
      <c r="L8" s="541">
        <f t="shared" si="1"/>
        <v>2376.5799999999995</v>
      </c>
    </row>
    <row r="9" spans="1:12" ht="30" customHeight="1">
      <c r="A9" s="251" t="s">
        <v>598</v>
      </c>
      <c r="B9" s="540">
        <f aca="true" t="shared" si="2" ref="B9:L9">SUM(B10:B22)/2</f>
        <v>13925.879999999997</v>
      </c>
      <c r="C9" s="541">
        <f t="shared" si="2"/>
        <v>11953.9</v>
      </c>
      <c r="D9" s="541">
        <f t="shared" si="2"/>
        <v>1971.98</v>
      </c>
      <c r="E9" s="541">
        <f t="shared" si="2"/>
        <v>12153.690000000002</v>
      </c>
      <c r="F9" s="541">
        <f t="shared" si="2"/>
        <v>10340.91</v>
      </c>
      <c r="G9" s="541">
        <f t="shared" si="2"/>
        <v>1812.7800000000002</v>
      </c>
      <c r="H9" s="541">
        <f t="shared" si="2"/>
        <v>10619.279999999999</v>
      </c>
      <c r="I9" s="541">
        <f t="shared" si="2"/>
        <v>9073.349999999999</v>
      </c>
      <c r="J9" s="541">
        <f t="shared" si="2"/>
        <v>1545.9300000000003</v>
      </c>
      <c r="K9" s="541">
        <f t="shared" si="2"/>
        <v>1776.8999999999999</v>
      </c>
      <c r="L9" s="541">
        <f t="shared" si="2"/>
        <v>177.68999999999997</v>
      </c>
    </row>
    <row r="10" spans="1:12" ht="30" customHeight="1">
      <c r="A10" s="542" t="s">
        <v>599</v>
      </c>
      <c r="B10" s="540">
        <f aca="true" t="shared" si="3" ref="B10:L10">SUM(B11:B14)</f>
        <v>6514.9</v>
      </c>
      <c r="C10" s="541">
        <f t="shared" si="3"/>
        <v>5457.34</v>
      </c>
      <c r="D10" s="541">
        <f t="shared" si="3"/>
        <v>1057.56</v>
      </c>
      <c r="E10" s="541">
        <f t="shared" si="3"/>
        <v>5717.68</v>
      </c>
      <c r="F10" s="541">
        <f t="shared" si="3"/>
        <v>4782.74</v>
      </c>
      <c r="G10" s="541">
        <f t="shared" si="3"/>
        <v>934.9399999999999</v>
      </c>
      <c r="H10" s="541">
        <f t="shared" si="3"/>
        <v>5291.75</v>
      </c>
      <c r="I10" s="541">
        <f t="shared" si="3"/>
        <v>4489.23</v>
      </c>
      <c r="J10" s="541">
        <f t="shared" si="3"/>
        <v>802.5200000000002</v>
      </c>
      <c r="K10" s="541">
        <f t="shared" si="3"/>
        <v>931.68</v>
      </c>
      <c r="L10" s="541">
        <f t="shared" si="3"/>
        <v>93.16</v>
      </c>
    </row>
    <row r="11" spans="1:12" ht="30" customHeight="1">
      <c r="A11" s="543" t="s">
        <v>720</v>
      </c>
      <c r="B11" s="544">
        <v>3120.47</v>
      </c>
      <c r="C11" s="545">
        <v>2576.77</v>
      </c>
      <c r="D11" s="545">
        <f aca="true" t="shared" si="4" ref="D11:D14">B11-C11</f>
        <v>543.6999999999998</v>
      </c>
      <c r="E11" s="545">
        <v>2847.94</v>
      </c>
      <c r="F11" s="545">
        <v>2377.28</v>
      </c>
      <c r="G11" s="545">
        <f aca="true" t="shared" si="5" ref="G11:G14">E11-F11</f>
        <v>470.65999999999985</v>
      </c>
      <c r="H11" s="545">
        <v>2606.69</v>
      </c>
      <c r="I11" s="545">
        <v>2244.62</v>
      </c>
      <c r="J11" s="545">
        <f aca="true" t="shared" si="6" ref="J11:J14">H11-I11</f>
        <v>362.07000000000016</v>
      </c>
      <c r="K11" s="545">
        <f aca="true" t="shared" si="7" ref="K11:K14">IF(A11="梅县区中医医院",ROUND(D11,2),IF(A11="惠东县第二人民医院",ROUND((D11+G11)/2,2),IF(A11="陆河县中医院",ROUND((G11+J11)/2,2),ROUND((D11+G11+J11)/3,2))))</f>
        <v>458.81</v>
      </c>
      <c r="L11" s="545">
        <f aca="true" t="shared" si="8" ref="L11:L14">ROUND(K11*0.1,2)</f>
        <v>45.88</v>
      </c>
    </row>
    <row r="12" spans="1:12" ht="30" customHeight="1">
      <c r="A12" s="543" t="s">
        <v>600</v>
      </c>
      <c r="B12" s="544">
        <v>1455.97</v>
      </c>
      <c r="C12" s="545">
        <v>1262.82</v>
      </c>
      <c r="D12" s="545">
        <f t="shared" si="4"/>
        <v>193.1500000000001</v>
      </c>
      <c r="E12" s="545">
        <v>1139.55</v>
      </c>
      <c r="F12" s="545">
        <v>948.43</v>
      </c>
      <c r="G12" s="545">
        <f t="shared" si="5"/>
        <v>191.12</v>
      </c>
      <c r="H12" s="545">
        <v>1035.98</v>
      </c>
      <c r="I12" s="545">
        <v>884.09</v>
      </c>
      <c r="J12" s="545">
        <f t="shared" si="6"/>
        <v>151.89</v>
      </c>
      <c r="K12" s="545">
        <f t="shared" si="7"/>
        <v>178.72</v>
      </c>
      <c r="L12" s="545">
        <f t="shared" si="8"/>
        <v>17.87</v>
      </c>
    </row>
    <row r="13" spans="1:12" ht="30" customHeight="1">
      <c r="A13" s="543" t="s">
        <v>1386</v>
      </c>
      <c r="B13" s="544">
        <v>494.45</v>
      </c>
      <c r="C13" s="545">
        <v>429.95</v>
      </c>
      <c r="D13" s="545">
        <f t="shared" si="4"/>
        <v>64.5</v>
      </c>
      <c r="E13" s="545">
        <v>548</v>
      </c>
      <c r="F13" s="545">
        <v>476.52</v>
      </c>
      <c r="G13" s="545">
        <f t="shared" si="5"/>
        <v>71.48000000000002</v>
      </c>
      <c r="H13" s="545">
        <v>568.1</v>
      </c>
      <c r="I13" s="545">
        <v>494</v>
      </c>
      <c r="J13" s="545">
        <f t="shared" si="6"/>
        <v>74.10000000000002</v>
      </c>
      <c r="K13" s="545">
        <f t="shared" si="7"/>
        <v>70.03</v>
      </c>
      <c r="L13" s="545">
        <f t="shared" si="8"/>
        <v>7</v>
      </c>
    </row>
    <row r="14" spans="1:12" ht="30" customHeight="1">
      <c r="A14" s="543" t="s">
        <v>1387</v>
      </c>
      <c r="B14" s="544">
        <v>1444.01</v>
      </c>
      <c r="C14" s="545">
        <v>1187.8</v>
      </c>
      <c r="D14" s="545">
        <f t="shared" si="4"/>
        <v>256.21000000000004</v>
      </c>
      <c r="E14" s="545">
        <v>1182.19</v>
      </c>
      <c r="F14" s="545">
        <v>980.51</v>
      </c>
      <c r="G14" s="545">
        <f t="shared" si="5"/>
        <v>201.68000000000006</v>
      </c>
      <c r="H14" s="545">
        <v>1080.98</v>
      </c>
      <c r="I14" s="545">
        <v>866.52</v>
      </c>
      <c r="J14" s="545">
        <f t="shared" si="6"/>
        <v>214.46000000000004</v>
      </c>
      <c r="K14" s="545">
        <f t="shared" si="7"/>
        <v>224.12</v>
      </c>
      <c r="L14" s="545">
        <f t="shared" si="8"/>
        <v>22.41</v>
      </c>
    </row>
    <row r="15" spans="1:12" ht="30" customHeight="1">
      <c r="A15" s="542" t="s">
        <v>723</v>
      </c>
      <c r="B15" s="540">
        <f aca="true" t="shared" si="9" ref="B15:L15">SUM(B16:B18)</f>
        <v>3001.54</v>
      </c>
      <c r="C15" s="541">
        <f t="shared" si="9"/>
        <v>2618.2900000000004</v>
      </c>
      <c r="D15" s="541">
        <f t="shared" si="9"/>
        <v>383.25</v>
      </c>
      <c r="E15" s="541">
        <f t="shared" si="9"/>
        <v>2531</v>
      </c>
      <c r="F15" s="541">
        <f t="shared" si="9"/>
        <v>2137</v>
      </c>
      <c r="G15" s="541">
        <f t="shared" si="9"/>
        <v>394</v>
      </c>
      <c r="H15" s="541">
        <f t="shared" si="9"/>
        <v>2138</v>
      </c>
      <c r="I15" s="541">
        <f t="shared" si="9"/>
        <v>1809</v>
      </c>
      <c r="J15" s="541">
        <f t="shared" si="9"/>
        <v>329</v>
      </c>
      <c r="K15" s="541">
        <f t="shared" si="9"/>
        <v>368.75</v>
      </c>
      <c r="L15" s="541">
        <f t="shared" si="9"/>
        <v>36.88</v>
      </c>
    </row>
    <row r="16" spans="1:12" ht="30" customHeight="1">
      <c r="A16" s="543" t="s">
        <v>1388</v>
      </c>
      <c r="B16" s="544">
        <v>399.73</v>
      </c>
      <c r="C16" s="545">
        <v>354.59</v>
      </c>
      <c r="D16" s="545">
        <f aca="true" t="shared" si="10" ref="D16:D18">B16-C16</f>
        <v>45.14000000000004</v>
      </c>
      <c r="E16" s="545">
        <v>298</v>
      </c>
      <c r="F16" s="545">
        <v>251</v>
      </c>
      <c r="G16" s="545">
        <f aca="true" t="shared" si="11" ref="G16:G18">E16-F16</f>
        <v>47</v>
      </c>
      <c r="H16" s="545">
        <v>302</v>
      </c>
      <c r="I16" s="545">
        <v>264</v>
      </c>
      <c r="J16" s="545">
        <f aca="true" t="shared" si="12" ref="J16:J18">H16-I16</f>
        <v>38</v>
      </c>
      <c r="K16" s="545">
        <f aca="true" t="shared" si="13" ref="K16:K18">IF(A16="梅县区中医医院",ROUND(D16,2),IF(A16="惠东县第二人民医院",ROUND((D16+G16)/2,2),IF(A16="陆河县中医院",ROUND((G16+J16)/2,2),ROUND((D16+G16+J16)/3,2))))</f>
        <v>43.38</v>
      </c>
      <c r="L16" s="545">
        <f aca="true" t="shared" si="14" ref="L16:L18">ROUND(K16*0.1,2)</f>
        <v>4.34</v>
      </c>
    </row>
    <row r="17" spans="1:12" ht="30" customHeight="1">
      <c r="A17" s="543" t="s">
        <v>724</v>
      </c>
      <c r="B17" s="544">
        <v>2474.96</v>
      </c>
      <c r="C17" s="545">
        <v>2153.4</v>
      </c>
      <c r="D17" s="545">
        <f t="shared" si="10"/>
        <v>321.55999999999995</v>
      </c>
      <c r="E17" s="545">
        <v>2106</v>
      </c>
      <c r="F17" s="545">
        <v>1775</v>
      </c>
      <c r="G17" s="545">
        <f t="shared" si="11"/>
        <v>331</v>
      </c>
      <c r="H17" s="545">
        <v>1736</v>
      </c>
      <c r="I17" s="545">
        <v>1455</v>
      </c>
      <c r="J17" s="545">
        <f t="shared" si="12"/>
        <v>281</v>
      </c>
      <c r="K17" s="545">
        <f t="shared" si="13"/>
        <v>311.19</v>
      </c>
      <c r="L17" s="545">
        <f t="shared" si="14"/>
        <v>31.12</v>
      </c>
    </row>
    <row r="18" spans="1:12" ht="30" customHeight="1">
      <c r="A18" s="543" t="s">
        <v>1389</v>
      </c>
      <c r="B18" s="544">
        <v>126.85</v>
      </c>
      <c r="C18" s="545">
        <v>110.3</v>
      </c>
      <c r="D18" s="545">
        <f t="shared" si="10"/>
        <v>16.549999999999997</v>
      </c>
      <c r="E18" s="545">
        <v>127</v>
      </c>
      <c r="F18" s="545">
        <v>111</v>
      </c>
      <c r="G18" s="545">
        <f t="shared" si="11"/>
        <v>16</v>
      </c>
      <c r="H18" s="545">
        <v>100</v>
      </c>
      <c r="I18" s="545">
        <v>90</v>
      </c>
      <c r="J18" s="545">
        <f t="shared" si="12"/>
        <v>10</v>
      </c>
      <c r="K18" s="545">
        <f t="shared" si="13"/>
        <v>14.18</v>
      </c>
      <c r="L18" s="545">
        <f t="shared" si="14"/>
        <v>1.42</v>
      </c>
    </row>
    <row r="19" spans="1:12" ht="30" customHeight="1">
      <c r="A19" s="542" t="s">
        <v>726</v>
      </c>
      <c r="B19" s="540">
        <f aca="true" t="shared" si="15" ref="B19:L19">SUM(B20:B22)</f>
        <v>4409.44</v>
      </c>
      <c r="C19" s="541">
        <f t="shared" si="15"/>
        <v>3878.2700000000004</v>
      </c>
      <c r="D19" s="541">
        <f t="shared" si="15"/>
        <v>531.17</v>
      </c>
      <c r="E19" s="541">
        <f t="shared" si="15"/>
        <v>3905.01</v>
      </c>
      <c r="F19" s="541">
        <f t="shared" si="15"/>
        <v>3421.17</v>
      </c>
      <c r="G19" s="541">
        <f t="shared" si="15"/>
        <v>483.84000000000003</v>
      </c>
      <c r="H19" s="541">
        <f t="shared" si="15"/>
        <v>3189.53</v>
      </c>
      <c r="I19" s="541">
        <f t="shared" si="15"/>
        <v>2775.1200000000003</v>
      </c>
      <c r="J19" s="541">
        <f t="shared" si="15"/>
        <v>414.4100000000001</v>
      </c>
      <c r="K19" s="541">
        <f t="shared" si="15"/>
        <v>476.46999999999997</v>
      </c>
      <c r="L19" s="541">
        <f t="shared" si="15"/>
        <v>47.65</v>
      </c>
    </row>
    <row r="20" spans="1:12" ht="30" customHeight="1">
      <c r="A20" s="543" t="s">
        <v>727</v>
      </c>
      <c r="B20" s="544">
        <v>2874.3</v>
      </c>
      <c r="C20" s="545">
        <v>2550.57</v>
      </c>
      <c r="D20" s="545">
        <f aca="true" t="shared" si="16" ref="D20:D22">B20-C20</f>
        <v>323.73</v>
      </c>
      <c r="E20" s="545">
        <v>2530.51</v>
      </c>
      <c r="F20" s="545">
        <v>2215.07</v>
      </c>
      <c r="G20" s="545">
        <f aca="true" t="shared" si="17" ref="G20:G22">E20-F20</f>
        <v>315.44000000000005</v>
      </c>
      <c r="H20" s="545">
        <v>1767.27</v>
      </c>
      <c r="I20" s="545">
        <v>1538.36</v>
      </c>
      <c r="J20" s="545">
        <f aca="true" t="shared" si="18" ref="J20:J22">H20-I20</f>
        <v>228.91000000000008</v>
      </c>
      <c r="K20" s="545">
        <f aca="true" t="shared" si="19" ref="K20:K22">IF(A20="梅县区中医医院",ROUND(D20,2),IF(A20="惠东县第二人民医院",ROUND((D20+G20)/2,2),IF(A20="陆河县中医院",ROUND((G20+J20)/2,2),ROUND((D20+G20+J20)/3,2))))</f>
        <v>289.36</v>
      </c>
      <c r="L20" s="545">
        <f aca="true" t="shared" si="20" ref="L20:L22">ROUND(K20*0.1,2)</f>
        <v>28.94</v>
      </c>
    </row>
    <row r="21" spans="1:12" ht="30" customHeight="1">
      <c r="A21" s="543" t="s">
        <v>1390</v>
      </c>
      <c r="B21" s="544">
        <v>1296.27</v>
      </c>
      <c r="C21" s="545">
        <v>1119.99</v>
      </c>
      <c r="D21" s="545">
        <f t="shared" si="16"/>
        <v>176.27999999999997</v>
      </c>
      <c r="E21" s="545">
        <v>1085.58</v>
      </c>
      <c r="F21" s="545">
        <v>954.87</v>
      </c>
      <c r="G21" s="545">
        <f t="shared" si="17"/>
        <v>130.70999999999992</v>
      </c>
      <c r="H21" s="545">
        <v>1013.94</v>
      </c>
      <c r="I21" s="545">
        <v>881.69</v>
      </c>
      <c r="J21" s="545">
        <f t="shared" si="18"/>
        <v>132.25</v>
      </c>
      <c r="K21" s="545">
        <f t="shared" si="19"/>
        <v>146.41</v>
      </c>
      <c r="L21" s="545">
        <f t="shared" si="20"/>
        <v>14.64</v>
      </c>
    </row>
    <row r="22" spans="1:12" ht="30" customHeight="1">
      <c r="A22" s="543" t="s">
        <v>1391</v>
      </c>
      <c r="B22" s="544">
        <v>238.87</v>
      </c>
      <c r="C22" s="545">
        <v>207.71</v>
      </c>
      <c r="D22" s="545">
        <f t="shared" si="16"/>
        <v>31.159999999999997</v>
      </c>
      <c r="E22" s="545">
        <v>288.92</v>
      </c>
      <c r="F22" s="545">
        <v>251.23</v>
      </c>
      <c r="G22" s="545">
        <f t="shared" si="17"/>
        <v>37.690000000000026</v>
      </c>
      <c r="H22" s="545">
        <v>408.32</v>
      </c>
      <c r="I22" s="545">
        <v>355.07</v>
      </c>
      <c r="J22" s="545">
        <f t="shared" si="18"/>
        <v>53.25</v>
      </c>
      <c r="K22" s="545">
        <f t="shared" si="19"/>
        <v>40.7</v>
      </c>
      <c r="L22" s="545">
        <f t="shared" si="20"/>
        <v>4.07</v>
      </c>
    </row>
    <row r="23" spans="1:12" ht="30" customHeight="1">
      <c r="A23" s="251" t="s">
        <v>601</v>
      </c>
      <c r="B23" s="540">
        <f aca="true" t="shared" si="21" ref="B23:L23">SUM(B24:B31)/2</f>
        <v>6087.650000000001</v>
      </c>
      <c r="C23" s="541">
        <f t="shared" si="21"/>
        <v>5255.169999999999</v>
      </c>
      <c r="D23" s="541">
        <f t="shared" si="21"/>
        <v>832.4800000000005</v>
      </c>
      <c r="E23" s="541">
        <f t="shared" si="21"/>
        <v>4913.849999999999</v>
      </c>
      <c r="F23" s="541">
        <f t="shared" si="21"/>
        <v>4232.37</v>
      </c>
      <c r="G23" s="541">
        <f t="shared" si="21"/>
        <v>681.4799999999998</v>
      </c>
      <c r="H23" s="541">
        <f t="shared" si="21"/>
        <v>3519.1000000000004</v>
      </c>
      <c r="I23" s="541">
        <f t="shared" si="21"/>
        <v>3034.02</v>
      </c>
      <c r="J23" s="541">
        <f t="shared" si="21"/>
        <v>485.0800000000002</v>
      </c>
      <c r="K23" s="541">
        <f t="shared" si="21"/>
        <v>666.33</v>
      </c>
      <c r="L23" s="541">
        <f t="shared" si="21"/>
        <v>66.63</v>
      </c>
    </row>
    <row r="24" spans="1:12" ht="30" customHeight="1">
      <c r="A24" s="542" t="s">
        <v>602</v>
      </c>
      <c r="B24" s="540">
        <f aca="true" t="shared" si="22" ref="B24:L24">SUM(B25:B27)</f>
        <v>854.8299999999999</v>
      </c>
      <c r="C24" s="541">
        <f t="shared" si="22"/>
        <v>757.25</v>
      </c>
      <c r="D24" s="541">
        <f t="shared" si="22"/>
        <v>97.58000000000004</v>
      </c>
      <c r="E24" s="541">
        <f t="shared" si="22"/>
        <v>739.21</v>
      </c>
      <c r="F24" s="541">
        <f t="shared" si="22"/>
        <v>636.33</v>
      </c>
      <c r="G24" s="541">
        <f t="shared" si="22"/>
        <v>102.88</v>
      </c>
      <c r="H24" s="541">
        <f t="shared" si="22"/>
        <v>618.9200000000001</v>
      </c>
      <c r="I24" s="541">
        <f t="shared" si="22"/>
        <v>538.13</v>
      </c>
      <c r="J24" s="541">
        <f t="shared" si="22"/>
        <v>80.78999999999999</v>
      </c>
      <c r="K24" s="541">
        <f t="shared" si="22"/>
        <v>93.74000000000001</v>
      </c>
      <c r="L24" s="541">
        <f t="shared" si="22"/>
        <v>9.379999999999999</v>
      </c>
    </row>
    <row r="25" spans="1:12" ht="30" customHeight="1">
      <c r="A25" s="543" t="s">
        <v>821</v>
      </c>
      <c r="B25" s="544">
        <v>180.49</v>
      </c>
      <c r="C25" s="545">
        <v>156.95</v>
      </c>
      <c r="D25" s="545">
        <f aca="true" t="shared" si="23" ref="D25:D27">B25-C25</f>
        <v>23.54000000000002</v>
      </c>
      <c r="E25" s="545">
        <v>145.51</v>
      </c>
      <c r="F25" s="545">
        <v>126.53</v>
      </c>
      <c r="G25" s="545">
        <f aca="true" t="shared" si="24" ref="G25:G27">E25-F25</f>
        <v>18.97999999999999</v>
      </c>
      <c r="H25" s="545">
        <v>156.14</v>
      </c>
      <c r="I25" s="545">
        <v>135.77</v>
      </c>
      <c r="J25" s="545">
        <f aca="true" t="shared" si="25" ref="J25:J27">H25-I25</f>
        <v>20.369999999999976</v>
      </c>
      <c r="K25" s="545">
        <f aca="true" t="shared" si="26" ref="K25:K27">IF(A25="梅县区中医医院",ROUND(D25,2),IF(A25="惠东县第二人民医院",ROUND((D25+G25)/2,2),IF(A25="陆河县中医院",ROUND((G25+J25)/2,2),ROUND((D25+G25+J25)/3,2))))</f>
        <v>20.96</v>
      </c>
      <c r="L25" s="545">
        <f aca="true" t="shared" si="27" ref="L25:L27">ROUND(K25*0.1,2)</f>
        <v>2.1</v>
      </c>
    </row>
    <row r="26" spans="1:12" ht="30" customHeight="1">
      <c r="A26" s="543" t="s">
        <v>728</v>
      </c>
      <c r="B26" s="544">
        <v>235.54</v>
      </c>
      <c r="C26" s="545">
        <v>204.91</v>
      </c>
      <c r="D26" s="545">
        <f t="shared" si="23"/>
        <v>30.629999999999995</v>
      </c>
      <c r="E26" s="545">
        <v>186.85</v>
      </c>
      <c r="F26" s="545">
        <v>162.56</v>
      </c>
      <c r="G26" s="545">
        <f t="shared" si="24"/>
        <v>24.289999999999992</v>
      </c>
      <c r="H26" s="545">
        <v>131.56</v>
      </c>
      <c r="I26" s="545">
        <v>114.32</v>
      </c>
      <c r="J26" s="545">
        <f t="shared" si="25"/>
        <v>17.24000000000001</v>
      </c>
      <c r="K26" s="545">
        <f t="shared" si="26"/>
        <v>24.05</v>
      </c>
      <c r="L26" s="545">
        <f t="shared" si="27"/>
        <v>2.41</v>
      </c>
    </row>
    <row r="27" spans="1:12" ht="30" customHeight="1">
      <c r="A27" s="543" t="s">
        <v>1392</v>
      </c>
      <c r="B27" s="544">
        <v>438.8</v>
      </c>
      <c r="C27" s="545">
        <v>395.39</v>
      </c>
      <c r="D27" s="545">
        <f t="shared" si="23"/>
        <v>43.410000000000025</v>
      </c>
      <c r="E27" s="545">
        <v>406.85</v>
      </c>
      <c r="F27" s="545">
        <v>347.24</v>
      </c>
      <c r="G27" s="545">
        <f t="shared" si="24"/>
        <v>59.610000000000014</v>
      </c>
      <c r="H27" s="545">
        <v>331.22</v>
      </c>
      <c r="I27" s="545">
        <v>288.04</v>
      </c>
      <c r="J27" s="545">
        <f t="shared" si="25"/>
        <v>43.18000000000001</v>
      </c>
      <c r="K27" s="545">
        <f t="shared" si="26"/>
        <v>48.73</v>
      </c>
      <c r="L27" s="545">
        <f t="shared" si="27"/>
        <v>4.87</v>
      </c>
    </row>
    <row r="28" spans="1:12" ht="30" customHeight="1">
      <c r="A28" s="542" t="s">
        <v>729</v>
      </c>
      <c r="B28" s="540">
        <f aca="true" t="shared" si="28" ref="B28:L28">SUM(B29:B31)</f>
        <v>5232.820000000001</v>
      </c>
      <c r="C28" s="541">
        <f t="shared" si="28"/>
        <v>4497.92</v>
      </c>
      <c r="D28" s="541">
        <f t="shared" si="28"/>
        <v>734.9000000000004</v>
      </c>
      <c r="E28" s="541">
        <f t="shared" si="28"/>
        <v>4174.639999999999</v>
      </c>
      <c r="F28" s="541">
        <f t="shared" si="28"/>
        <v>3596.04</v>
      </c>
      <c r="G28" s="541">
        <f t="shared" si="28"/>
        <v>578.5999999999998</v>
      </c>
      <c r="H28" s="541">
        <f t="shared" si="28"/>
        <v>2900.1800000000003</v>
      </c>
      <c r="I28" s="541">
        <f t="shared" si="28"/>
        <v>2495.89</v>
      </c>
      <c r="J28" s="541">
        <f t="shared" si="28"/>
        <v>404.29000000000025</v>
      </c>
      <c r="K28" s="541">
        <f t="shared" si="28"/>
        <v>572.59</v>
      </c>
      <c r="L28" s="541">
        <f t="shared" si="28"/>
        <v>57.25</v>
      </c>
    </row>
    <row r="29" spans="1:12" ht="30" customHeight="1">
      <c r="A29" s="543" t="s">
        <v>730</v>
      </c>
      <c r="B29" s="544">
        <v>4153.76</v>
      </c>
      <c r="C29" s="545">
        <v>3575.95</v>
      </c>
      <c r="D29" s="545">
        <f aca="true" t="shared" si="29" ref="D29:D31">B29-C29</f>
        <v>577.8100000000004</v>
      </c>
      <c r="E29" s="545">
        <v>3339.25</v>
      </c>
      <c r="F29" s="545">
        <v>2862.38</v>
      </c>
      <c r="G29" s="545">
        <f aca="true" t="shared" si="30" ref="G29:G31">E29-F29</f>
        <v>476.8699999999999</v>
      </c>
      <c r="H29" s="545">
        <v>2188.86</v>
      </c>
      <c r="I29" s="545">
        <v>1874.84</v>
      </c>
      <c r="J29" s="545">
        <f aca="true" t="shared" si="31" ref="J29:J31">H29-I29</f>
        <v>314.0200000000002</v>
      </c>
      <c r="K29" s="545">
        <f aca="true" t="shared" si="32" ref="K29:K31">IF(A29="梅县区中医医院",ROUND(D29,2),IF(A29="惠东县第二人民医院",ROUND((D29+G29)/2,2),IF(A29="陆河县中医院",ROUND((G29+J29)/2,2),ROUND((D29+G29+J29)/3,2))))</f>
        <v>456.23</v>
      </c>
      <c r="L29" s="545">
        <f aca="true" t="shared" si="33" ref="L29:L31">ROUND(K29*0.1,2)</f>
        <v>45.62</v>
      </c>
    </row>
    <row r="30" spans="1:12" ht="30" customHeight="1">
      <c r="A30" s="543" t="s">
        <v>1393</v>
      </c>
      <c r="B30" s="544">
        <v>664.34</v>
      </c>
      <c r="C30" s="545">
        <v>561.34</v>
      </c>
      <c r="D30" s="545">
        <f t="shared" si="29"/>
        <v>103</v>
      </c>
      <c r="E30" s="545">
        <v>447.99</v>
      </c>
      <c r="F30" s="545">
        <v>396.19</v>
      </c>
      <c r="G30" s="545">
        <f t="shared" si="30"/>
        <v>51.80000000000001</v>
      </c>
      <c r="H30" s="545">
        <v>392.53</v>
      </c>
      <c r="I30" s="545">
        <v>343.84</v>
      </c>
      <c r="J30" s="545">
        <f t="shared" si="31"/>
        <v>48.69</v>
      </c>
      <c r="K30" s="545">
        <f t="shared" si="32"/>
        <v>67.83</v>
      </c>
      <c r="L30" s="545">
        <f t="shared" si="33"/>
        <v>6.78</v>
      </c>
    </row>
    <row r="31" spans="1:12" ht="30" customHeight="1">
      <c r="A31" s="543" t="s">
        <v>822</v>
      </c>
      <c r="B31" s="544">
        <v>414.72</v>
      </c>
      <c r="C31" s="545">
        <v>360.63</v>
      </c>
      <c r="D31" s="545">
        <f t="shared" si="29"/>
        <v>54.09000000000003</v>
      </c>
      <c r="E31" s="545">
        <v>387.4</v>
      </c>
      <c r="F31" s="545">
        <v>337.47</v>
      </c>
      <c r="G31" s="545">
        <f t="shared" si="30"/>
        <v>49.92999999999995</v>
      </c>
      <c r="H31" s="545">
        <v>318.79</v>
      </c>
      <c r="I31" s="545">
        <v>277.21</v>
      </c>
      <c r="J31" s="545">
        <f t="shared" si="31"/>
        <v>41.58000000000004</v>
      </c>
      <c r="K31" s="545">
        <f t="shared" si="32"/>
        <v>48.53</v>
      </c>
      <c r="L31" s="545">
        <f t="shared" si="33"/>
        <v>4.85</v>
      </c>
    </row>
    <row r="32" spans="1:12" ht="30" customHeight="1">
      <c r="A32" s="251" t="s">
        <v>604</v>
      </c>
      <c r="B32" s="540">
        <f aca="true" t="shared" si="34" ref="B32:L32">SUM(B33:B41)/2</f>
        <v>8627.160000000002</v>
      </c>
      <c r="C32" s="541">
        <f t="shared" si="34"/>
        <v>7445.38</v>
      </c>
      <c r="D32" s="541">
        <f t="shared" si="34"/>
        <v>1181.7800000000002</v>
      </c>
      <c r="E32" s="541">
        <f t="shared" si="34"/>
        <v>6512.76</v>
      </c>
      <c r="F32" s="541">
        <f t="shared" si="34"/>
        <v>5567.840000000001</v>
      </c>
      <c r="G32" s="541">
        <f t="shared" si="34"/>
        <v>944.9199999999997</v>
      </c>
      <c r="H32" s="541">
        <f t="shared" si="34"/>
        <v>6242.9400000000005</v>
      </c>
      <c r="I32" s="541">
        <f t="shared" si="34"/>
        <v>5362.27</v>
      </c>
      <c r="J32" s="541">
        <f t="shared" si="34"/>
        <v>880.6699999999996</v>
      </c>
      <c r="K32" s="541">
        <f t="shared" si="34"/>
        <v>1116.9699999999998</v>
      </c>
      <c r="L32" s="541">
        <f t="shared" si="34"/>
        <v>111.71000000000001</v>
      </c>
    </row>
    <row r="33" spans="1:12" ht="30" customHeight="1">
      <c r="A33" s="542" t="s">
        <v>1394</v>
      </c>
      <c r="B33" s="540">
        <f aca="true" t="shared" si="35" ref="B33:L33">SUM(B34)</f>
        <v>1245.43</v>
      </c>
      <c r="C33" s="541">
        <f t="shared" si="35"/>
        <v>1073.65</v>
      </c>
      <c r="D33" s="541">
        <f t="shared" si="35"/>
        <v>171.77999999999997</v>
      </c>
      <c r="E33" s="541">
        <f t="shared" si="35"/>
        <v>0</v>
      </c>
      <c r="F33" s="541">
        <f t="shared" si="35"/>
        <v>0</v>
      </c>
      <c r="G33" s="541">
        <f t="shared" si="35"/>
        <v>0</v>
      </c>
      <c r="H33" s="541">
        <f t="shared" si="35"/>
        <v>0</v>
      </c>
      <c r="I33" s="541">
        <f t="shared" si="35"/>
        <v>0</v>
      </c>
      <c r="J33" s="541">
        <f t="shared" si="35"/>
        <v>0</v>
      </c>
      <c r="K33" s="541">
        <f t="shared" si="35"/>
        <v>171.78</v>
      </c>
      <c r="L33" s="541">
        <f t="shared" si="35"/>
        <v>17.18</v>
      </c>
    </row>
    <row r="34" spans="1:12" ht="30" customHeight="1">
      <c r="A34" s="543" t="s">
        <v>1395</v>
      </c>
      <c r="B34" s="544">
        <v>1245.43</v>
      </c>
      <c r="C34" s="545">
        <v>1073.65</v>
      </c>
      <c r="D34" s="545">
        <f aca="true" t="shared" si="36" ref="D34:D37">B34-C34</f>
        <v>171.77999999999997</v>
      </c>
      <c r="E34" s="545"/>
      <c r="F34" s="545"/>
      <c r="G34" s="545">
        <f aca="true" t="shared" si="37" ref="G34:G37">E34-F34</f>
        <v>0</v>
      </c>
      <c r="H34" s="545"/>
      <c r="I34" s="545"/>
      <c r="J34" s="545">
        <f aca="true" t="shared" si="38" ref="J34:J37">H34-I34</f>
        <v>0</v>
      </c>
      <c r="K34" s="545">
        <f aca="true" t="shared" si="39" ref="K34:K37">IF(A34="梅县区中医医院",ROUND(D34,2),IF(A34="惠东县第二人民医院",ROUND((D34+G34)/2,2),IF(A34="陆河县中医院",ROUND((G34+J34)/2,2),ROUND((D34+G34+J34)/3,2))))</f>
        <v>171.78</v>
      </c>
      <c r="L34" s="545">
        <f aca="true" t="shared" si="40" ref="L34:L37">ROUND(K34*0.1,2)</f>
        <v>17.18</v>
      </c>
    </row>
    <row r="35" spans="1:12" ht="30" customHeight="1">
      <c r="A35" s="542" t="s">
        <v>733</v>
      </c>
      <c r="B35" s="540">
        <f aca="true" t="shared" si="41" ref="B35:L35">SUM(B36:B37)</f>
        <v>3245.01</v>
      </c>
      <c r="C35" s="541">
        <f t="shared" si="41"/>
        <v>2831.33</v>
      </c>
      <c r="D35" s="541">
        <f t="shared" si="41"/>
        <v>413.68000000000006</v>
      </c>
      <c r="E35" s="541">
        <f t="shared" si="41"/>
        <v>2781.34</v>
      </c>
      <c r="F35" s="541">
        <f t="shared" si="41"/>
        <v>2401.7200000000003</v>
      </c>
      <c r="G35" s="541">
        <f t="shared" si="41"/>
        <v>379.6199999999999</v>
      </c>
      <c r="H35" s="541">
        <f t="shared" si="41"/>
        <v>3128.44</v>
      </c>
      <c r="I35" s="541">
        <f t="shared" si="41"/>
        <v>2723.44</v>
      </c>
      <c r="J35" s="541">
        <f t="shared" si="41"/>
        <v>405</v>
      </c>
      <c r="K35" s="541">
        <f t="shared" si="41"/>
        <v>399.43</v>
      </c>
      <c r="L35" s="541">
        <f t="shared" si="41"/>
        <v>39.95</v>
      </c>
    </row>
    <row r="36" spans="1:12" ht="30" customHeight="1">
      <c r="A36" s="543" t="s">
        <v>734</v>
      </c>
      <c r="B36" s="544">
        <v>2167.79</v>
      </c>
      <c r="C36" s="545">
        <v>1896.79</v>
      </c>
      <c r="D36" s="545">
        <f t="shared" si="36"/>
        <v>271</v>
      </c>
      <c r="E36" s="545">
        <v>1866.34</v>
      </c>
      <c r="F36" s="545">
        <v>1623.72</v>
      </c>
      <c r="G36" s="545">
        <f t="shared" si="37"/>
        <v>242.6199999999999</v>
      </c>
      <c r="H36" s="545">
        <v>1768.44</v>
      </c>
      <c r="I36" s="545">
        <v>1538.44</v>
      </c>
      <c r="J36" s="545">
        <f t="shared" si="38"/>
        <v>230</v>
      </c>
      <c r="K36" s="545">
        <f t="shared" si="39"/>
        <v>247.87</v>
      </c>
      <c r="L36" s="545">
        <f t="shared" si="40"/>
        <v>24.79</v>
      </c>
    </row>
    <row r="37" spans="1:12" ht="30" customHeight="1">
      <c r="A37" s="543" t="s">
        <v>1396</v>
      </c>
      <c r="B37" s="544">
        <v>1077.22</v>
      </c>
      <c r="C37" s="545">
        <v>934.54</v>
      </c>
      <c r="D37" s="545">
        <f t="shared" si="36"/>
        <v>142.68000000000006</v>
      </c>
      <c r="E37" s="545">
        <v>915</v>
      </c>
      <c r="F37" s="545">
        <v>778</v>
      </c>
      <c r="G37" s="545">
        <f t="shared" si="37"/>
        <v>137</v>
      </c>
      <c r="H37" s="545">
        <v>1360</v>
      </c>
      <c r="I37" s="545">
        <v>1185</v>
      </c>
      <c r="J37" s="545">
        <f t="shared" si="38"/>
        <v>175</v>
      </c>
      <c r="K37" s="545">
        <f t="shared" si="39"/>
        <v>151.56</v>
      </c>
      <c r="L37" s="545">
        <f t="shared" si="40"/>
        <v>15.16</v>
      </c>
    </row>
    <row r="38" spans="1:12" ht="30" customHeight="1">
      <c r="A38" s="542" t="s">
        <v>735</v>
      </c>
      <c r="B38" s="540">
        <f aca="true" t="shared" si="42" ref="B38:L38">SUM(B39:B41)</f>
        <v>4136.719999999999</v>
      </c>
      <c r="C38" s="541">
        <f t="shared" si="42"/>
        <v>3540.3999999999996</v>
      </c>
      <c r="D38" s="541">
        <f t="shared" si="42"/>
        <v>596.3199999999999</v>
      </c>
      <c r="E38" s="541">
        <f t="shared" si="42"/>
        <v>3731.42</v>
      </c>
      <c r="F38" s="541">
        <f t="shared" si="42"/>
        <v>3166.12</v>
      </c>
      <c r="G38" s="541">
        <f t="shared" si="42"/>
        <v>565.2999999999998</v>
      </c>
      <c r="H38" s="541">
        <f t="shared" si="42"/>
        <v>3114.5</v>
      </c>
      <c r="I38" s="541">
        <f t="shared" si="42"/>
        <v>2638.8300000000004</v>
      </c>
      <c r="J38" s="541">
        <f t="shared" si="42"/>
        <v>475.66999999999973</v>
      </c>
      <c r="K38" s="541">
        <f t="shared" si="42"/>
        <v>545.76</v>
      </c>
      <c r="L38" s="541">
        <f t="shared" si="42"/>
        <v>54.580000000000005</v>
      </c>
    </row>
    <row r="39" spans="1:12" ht="30" customHeight="1">
      <c r="A39" s="543" t="s">
        <v>736</v>
      </c>
      <c r="B39" s="544">
        <v>3491.39</v>
      </c>
      <c r="C39" s="545">
        <v>2956.91</v>
      </c>
      <c r="D39" s="545">
        <f aca="true" t="shared" si="43" ref="D39:D41">B39-C39</f>
        <v>534.48</v>
      </c>
      <c r="E39" s="545">
        <v>3021.97</v>
      </c>
      <c r="F39" s="545">
        <v>2543.16</v>
      </c>
      <c r="G39" s="545">
        <f aca="true" t="shared" si="44" ref="G39:G41">E39-F39</f>
        <v>478.80999999999995</v>
      </c>
      <c r="H39" s="545">
        <v>2608.35</v>
      </c>
      <c r="I39" s="545">
        <v>2205.32</v>
      </c>
      <c r="J39" s="545">
        <f aca="true" t="shared" si="45" ref="J39:J41">H39-I39</f>
        <v>403.02999999999975</v>
      </c>
      <c r="K39" s="545">
        <f aca="true" t="shared" si="46" ref="K39:K41">IF(A39="梅县区中医医院",ROUND(D39,2),IF(A39="惠东县第二人民医院",ROUND((D39+G39)/2,2),IF(A39="陆河县中医院",ROUND((G39+J39)/2,2),ROUND((D39+G39+J39)/3,2))))</f>
        <v>472.11</v>
      </c>
      <c r="L39" s="545">
        <f aca="true" t="shared" si="47" ref="L39:L41">ROUND(K39*0.1,2)</f>
        <v>47.21</v>
      </c>
    </row>
    <row r="40" spans="1:12" ht="30" customHeight="1">
      <c r="A40" s="543" t="s">
        <v>1397</v>
      </c>
      <c r="B40" s="544">
        <v>549.58</v>
      </c>
      <c r="C40" s="545">
        <v>499.56</v>
      </c>
      <c r="D40" s="545">
        <f t="shared" si="43"/>
        <v>50.02000000000004</v>
      </c>
      <c r="E40" s="545">
        <v>586.42</v>
      </c>
      <c r="F40" s="545">
        <v>517.09</v>
      </c>
      <c r="G40" s="545">
        <f t="shared" si="44"/>
        <v>69.32999999999993</v>
      </c>
      <c r="H40" s="545">
        <v>422.56</v>
      </c>
      <c r="I40" s="545">
        <v>361.42</v>
      </c>
      <c r="J40" s="545">
        <f t="shared" si="45"/>
        <v>61.139999999999986</v>
      </c>
      <c r="K40" s="545">
        <f t="shared" si="46"/>
        <v>60.16</v>
      </c>
      <c r="L40" s="545">
        <f t="shared" si="47"/>
        <v>6.02</v>
      </c>
    </row>
    <row r="41" spans="1:12" ht="30" customHeight="1">
      <c r="A41" s="543" t="s">
        <v>1398</v>
      </c>
      <c r="B41" s="544">
        <v>95.75</v>
      </c>
      <c r="C41" s="545">
        <v>83.93</v>
      </c>
      <c r="D41" s="545">
        <f t="shared" si="43"/>
        <v>11.819999999999993</v>
      </c>
      <c r="E41" s="545">
        <v>123.03</v>
      </c>
      <c r="F41" s="545">
        <v>105.87</v>
      </c>
      <c r="G41" s="545">
        <f t="shared" si="44"/>
        <v>17.159999999999997</v>
      </c>
      <c r="H41" s="545">
        <v>83.59</v>
      </c>
      <c r="I41" s="545">
        <v>72.09</v>
      </c>
      <c r="J41" s="545">
        <f t="shared" si="45"/>
        <v>11.5</v>
      </c>
      <c r="K41" s="545">
        <f t="shared" si="46"/>
        <v>13.49</v>
      </c>
      <c r="L41" s="545">
        <f t="shared" si="47"/>
        <v>1.35</v>
      </c>
    </row>
    <row r="42" spans="1:12" ht="30" customHeight="1">
      <c r="A42" s="251" t="s">
        <v>607</v>
      </c>
      <c r="B42" s="540">
        <f aca="true" t="shared" si="48" ref="B42:L42">SUM(B43:B51)/2</f>
        <v>27450.829999999998</v>
      </c>
      <c r="C42" s="541">
        <f t="shared" si="48"/>
        <v>24038.819999999992</v>
      </c>
      <c r="D42" s="541">
        <f t="shared" si="48"/>
        <v>3412.01</v>
      </c>
      <c r="E42" s="541">
        <f t="shared" si="48"/>
        <v>23533.519999999997</v>
      </c>
      <c r="F42" s="541">
        <f t="shared" si="48"/>
        <v>20332.27</v>
      </c>
      <c r="G42" s="541">
        <f t="shared" si="48"/>
        <v>3201.2500000000005</v>
      </c>
      <c r="H42" s="541">
        <f t="shared" si="48"/>
        <v>17621.179999999997</v>
      </c>
      <c r="I42" s="541">
        <f t="shared" si="48"/>
        <v>15191.850000000002</v>
      </c>
      <c r="J42" s="541">
        <f t="shared" si="48"/>
        <v>2429.33</v>
      </c>
      <c r="K42" s="541">
        <f t="shared" si="48"/>
        <v>3140.47</v>
      </c>
      <c r="L42" s="541">
        <f t="shared" si="48"/>
        <v>314.06</v>
      </c>
    </row>
    <row r="43" spans="1:12" ht="30" customHeight="1">
      <c r="A43" s="542" t="s">
        <v>608</v>
      </c>
      <c r="B43" s="540">
        <f aca="true" t="shared" si="49" ref="B43:L43">SUM(B44:B47)</f>
        <v>22761.01</v>
      </c>
      <c r="C43" s="541">
        <f t="shared" si="49"/>
        <v>19993.939999999995</v>
      </c>
      <c r="D43" s="541">
        <f t="shared" si="49"/>
        <v>2767.0700000000006</v>
      </c>
      <c r="E43" s="541">
        <f t="shared" si="49"/>
        <v>19180.93</v>
      </c>
      <c r="F43" s="541">
        <f t="shared" si="49"/>
        <v>16673.37</v>
      </c>
      <c r="G43" s="541">
        <f t="shared" si="49"/>
        <v>2507.560000000001</v>
      </c>
      <c r="H43" s="541">
        <f t="shared" si="49"/>
        <v>13991.27</v>
      </c>
      <c r="I43" s="541">
        <f t="shared" si="49"/>
        <v>12084.73</v>
      </c>
      <c r="J43" s="541">
        <f t="shared" si="49"/>
        <v>1906.5399999999995</v>
      </c>
      <c r="K43" s="541">
        <f t="shared" si="49"/>
        <v>2519.99</v>
      </c>
      <c r="L43" s="541">
        <f t="shared" si="49"/>
        <v>252.01</v>
      </c>
    </row>
    <row r="44" spans="1:12" ht="30" customHeight="1">
      <c r="A44" s="543" t="s">
        <v>738</v>
      </c>
      <c r="B44" s="544">
        <v>15104.33</v>
      </c>
      <c r="C44" s="545">
        <v>13285.06</v>
      </c>
      <c r="D44" s="545">
        <f aca="true" t="shared" si="50" ref="D44:D47">B44-C44</f>
        <v>1819.2700000000004</v>
      </c>
      <c r="E44" s="545">
        <v>12484.67</v>
      </c>
      <c r="F44" s="545">
        <v>10851.72</v>
      </c>
      <c r="G44" s="545">
        <f aca="true" t="shared" si="51" ref="G44:G47">E44-F44</f>
        <v>1632.9500000000007</v>
      </c>
      <c r="H44" s="545">
        <v>10236.19</v>
      </c>
      <c r="I44" s="545">
        <v>8837.79</v>
      </c>
      <c r="J44" s="545">
        <f aca="true" t="shared" si="52" ref="J44:J47">H44-I44</f>
        <v>1398.3999999999996</v>
      </c>
      <c r="K44" s="545">
        <f aca="true" t="shared" si="53" ref="K44:K47">IF(A44="梅县区中医医院",ROUND(D44,2),IF(A44="惠东县第二人民医院",ROUND((D44+G44)/2,2),IF(A44="陆河县中医院",ROUND((G44+J44)/2,2),ROUND((D44+G44+J44)/3,2))))</f>
        <v>1616.87</v>
      </c>
      <c r="L44" s="545">
        <f aca="true" t="shared" si="54" ref="L44:L47">ROUND(K44*0.1,2)</f>
        <v>161.69</v>
      </c>
    </row>
    <row r="45" spans="1:12" ht="30" customHeight="1">
      <c r="A45" s="543" t="s">
        <v>1399</v>
      </c>
      <c r="B45" s="544">
        <v>973.16</v>
      </c>
      <c r="C45" s="545">
        <v>828.97</v>
      </c>
      <c r="D45" s="545">
        <f t="shared" si="50"/>
        <v>144.18999999999994</v>
      </c>
      <c r="E45" s="545">
        <v>882.87</v>
      </c>
      <c r="F45" s="545">
        <v>781.3</v>
      </c>
      <c r="G45" s="545">
        <f t="shared" si="51"/>
        <v>101.57000000000005</v>
      </c>
      <c r="H45" s="545">
        <v>996.62</v>
      </c>
      <c r="I45" s="545">
        <v>845.31</v>
      </c>
      <c r="J45" s="545">
        <f t="shared" si="52"/>
        <v>151.31000000000006</v>
      </c>
      <c r="K45" s="545">
        <f t="shared" si="53"/>
        <v>132.36</v>
      </c>
      <c r="L45" s="545">
        <f t="shared" si="54"/>
        <v>13.24</v>
      </c>
    </row>
    <row r="46" spans="1:12" ht="30" customHeight="1">
      <c r="A46" s="543" t="s">
        <v>737</v>
      </c>
      <c r="B46" s="544">
        <v>3462.06</v>
      </c>
      <c r="C46" s="545">
        <v>3049.49</v>
      </c>
      <c r="D46" s="545">
        <f t="shared" si="50"/>
        <v>412.57000000000016</v>
      </c>
      <c r="E46" s="545">
        <v>2645.41</v>
      </c>
      <c r="F46" s="545">
        <v>2300.36</v>
      </c>
      <c r="G46" s="545">
        <f t="shared" si="51"/>
        <v>345.0499999999997</v>
      </c>
      <c r="H46" s="545">
        <v>0</v>
      </c>
      <c r="I46" s="545">
        <v>0</v>
      </c>
      <c r="J46" s="545">
        <f t="shared" si="52"/>
        <v>0</v>
      </c>
      <c r="K46" s="545">
        <f t="shared" si="53"/>
        <v>378.81</v>
      </c>
      <c r="L46" s="545">
        <f t="shared" si="54"/>
        <v>37.88</v>
      </c>
    </row>
    <row r="47" spans="1:12" ht="30" customHeight="1">
      <c r="A47" s="543" t="s">
        <v>826</v>
      </c>
      <c r="B47" s="544">
        <v>3221.46</v>
      </c>
      <c r="C47" s="545">
        <v>2830.42</v>
      </c>
      <c r="D47" s="545">
        <f t="shared" si="50"/>
        <v>391.03999999999996</v>
      </c>
      <c r="E47" s="545">
        <v>3167.98</v>
      </c>
      <c r="F47" s="545">
        <v>2739.99</v>
      </c>
      <c r="G47" s="545">
        <f t="shared" si="51"/>
        <v>427.99000000000024</v>
      </c>
      <c r="H47" s="545">
        <v>2758.46</v>
      </c>
      <c r="I47" s="545">
        <v>2401.63</v>
      </c>
      <c r="J47" s="545">
        <f t="shared" si="52"/>
        <v>356.8299999999999</v>
      </c>
      <c r="K47" s="545">
        <f t="shared" si="53"/>
        <v>391.95</v>
      </c>
      <c r="L47" s="545">
        <f t="shared" si="54"/>
        <v>39.2</v>
      </c>
    </row>
    <row r="48" spans="1:12" ht="30" customHeight="1">
      <c r="A48" s="542" t="s">
        <v>740</v>
      </c>
      <c r="B48" s="540">
        <f aca="true" t="shared" si="55" ref="B48:L48">SUM(B49:B51)</f>
        <v>4689.82</v>
      </c>
      <c r="C48" s="541">
        <f t="shared" si="55"/>
        <v>4044.88</v>
      </c>
      <c r="D48" s="541">
        <f t="shared" si="55"/>
        <v>644.9399999999997</v>
      </c>
      <c r="E48" s="541">
        <f t="shared" si="55"/>
        <v>4352.59</v>
      </c>
      <c r="F48" s="541">
        <f t="shared" si="55"/>
        <v>3658.9</v>
      </c>
      <c r="G48" s="541">
        <f t="shared" si="55"/>
        <v>693.69</v>
      </c>
      <c r="H48" s="541">
        <f t="shared" si="55"/>
        <v>3629.9100000000003</v>
      </c>
      <c r="I48" s="541">
        <f t="shared" si="55"/>
        <v>3107.12</v>
      </c>
      <c r="J48" s="541">
        <f t="shared" si="55"/>
        <v>522.7900000000004</v>
      </c>
      <c r="K48" s="541">
        <f t="shared" si="55"/>
        <v>620.4799999999999</v>
      </c>
      <c r="L48" s="541">
        <f t="shared" si="55"/>
        <v>62.050000000000004</v>
      </c>
    </row>
    <row r="49" spans="1:12" ht="30" customHeight="1">
      <c r="A49" s="543" t="s">
        <v>741</v>
      </c>
      <c r="B49" s="544">
        <v>4069.2</v>
      </c>
      <c r="C49" s="545">
        <v>3509.11</v>
      </c>
      <c r="D49" s="545">
        <f aca="true" t="shared" si="56" ref="D49:D51">B49-C49</f>
        <v>560.0899999999997</v>
      </c>
      <c r="E49" s="545">
        <v>3696.57</v>
      </c>
      <c r="F49" s="545">
        <v>3112.84</v>
      </c>
      <c r="G49" s="545">
        <f aca="true" t="shared" si="57" ref="G49:G51">E49-F49</f>
        <v>583.73</v>
      </c>
      <c r="H49" s="545">
        <v>2973.26</v>
      </c>
      <c r="I49" s="545">
        <v>2535.97</v>
      </c>
      <c r="J49" s="545">
        <f aca="true" t="shared" si="58" ref="J49:J51">H49-I49</f>
        <v>437.2900000000004</v>
      </c>
      <c r="K49" s="545">
        <f aca="true" t="shared" si="59" ref="K49:K51">IF(A49="梅县区中医医院",ROUND(D49,2),IF(A49="惠东县第二人民医院",ROUND((D49+G49)/2,2),IF(A49="陆河县中医院",ROUND((G49+J49)/2,2),ROUND((D49+G49+J49)/3,2))))</f>
        <v>527.04</v>
      </c>
      <c r="L49" s="545">
        <f aca="true" t="shared" si="60" ref="L49:L51">ROUND(K49*0.1,2)</f>
        <v>52.7</v>
      </c>
    </row>
    <row r="50" spans="1:12" ht="30" customHeight="1">
      <c r="A50" s="543" t="s">
        <v>1400</v>
      </c>
      <c r="B50" s="544">
        <v>462.82</v>
      </c>
      <c r="C50" s="545">
        <v>398.56</v>
      </c>
      <c r="D50" s="545">
        <f t="shared" si="56"/>
        <v>64.25999999999999</v>
      </c>
      <c r="E50" s="545">
        <v>485.32</v>
      </c>
      <c r="F50" s="545">
        <v>397.62</v>
      </c>
      <c r="G50" s="545">
        <f t="shared" si="57"/>
        <v>87.69999999999999</v>
      </c>
      <c r="H50" s="545">
        <v>493.77</v>
      </c>
      <c r="I50" s="545">
        <v>429.58</v>
      </c>
      <c r="J50" s="545">
        <f t="shared" si="58"/>
        <v>64.19</v>
      </c>
      <c r="K50" s="545">
        <f t="shared" si="59"/>
        <v>72.05</v>
      </c>
      <c r="L50" s="545">
        <f t="shared" si="60"/>
        <v>7.21</v>
      </c>
    </row>
    <row r="51" spans="1:12" ht="30" customHeight="1">
      <c r="A51" s="543" t="s">
        <v>828</v>
      </c>
      <c r="B51" s="544">
        <v>157.8</v>
      </c>
      <c r="C51" s="545">
        <v>137.21</v>
      </c>
      <c r="D51" s="545">
        <f t="shared" si="56"/>
        <v>20.590000000000003</v>
      </c>
      <c r="E51" s="545">
        <v>170.7</v>
      </c>
      <c r="F51" s="545">
        <v>148.44</v>
      </c>
      <c r="G51" s="545">
        <f t="shared" si="57"/>
        <v>22.25999999999999</v>
      </c>
      <c r="H51" s="545">
        <v>162.88</v>
      </c>
      <c r="I51" s="545">
        <v>141.57</v>
      </c>
      <c r="J51" s="545">
        <f t="shared" si="58"/>
        <v>21.310000000000002</v>
      </c>
      <c r="K51" s="545">
        <f t="shared" si="59"/>
        <v>21.39</v>
      </c>
      <c r="L51" s="545">
        <f t="shared" si="60"/>
        <v>2.14</v>
      </c>
    </row>
    <row r="52" spans="1:12" ht="30" customHeight="1">
      <c r="A52" s="251" t="s">
        <v>610</v>
      </c>
      <c r="B52" s="540">
        <f aca="true" t="shared" si="61" ref="B52:L52">SUM(B53:B66)/2</f>
        <v>68266.7</v>
      </c>
      <c r="C52" s="541">
        <f t="shared" si="61"/>
        <v>59902.53</v>
      </c>
      <c r="D52" s="541">
        <f t="shared" si="61"/>
        <v>8364.169999999996</v>
      </c>
      <c r="E52" s="541">
        <f t="shared" si="61"/>
        <v>60491.770000000004</v>
      </c>
      <c r="F52" s="541">
        <f t="shared" si="61"/>
        <v>53086.67000000001</v>
      </c>
      <c r="G52" s="541">
        <f t="shared" si="61"/>
        <v>7405.099999999999</v>
      </c>
      <c r="H52" s="541">
        <f t="shared" si="61"/>
        <v>49886.2</v>
      </c>
      <c r="I52" s="541">
        <f t="shared" si="61"/>
        <v>43432.43</v>
      </c>
      <c r="J52" s="541">
        <f t="shared" si="61"/>
        <v>6453.770000000001</v>
      </c>
      <c r="K52" s="541">
        <f t="shared" si="61"/>
        <v>7407.680000000001</v>
      </c>
      <c r="L52" s="541">
        <f t="shared" si="61"/>
        <v>740.79</v>
      </c>
    </row>
    <row r="53" spans="1:12" ht="30" customHeight="1">
      <c r="A53" s="542" t="s">
        <v>611</v>
      </c>
      <c r="B53" s="540">
        <f aca="true" t="shared" si="62" ref="B53:L53">SUM(B54:B57)</f>
        <v>28583.14</v>
      </c>
      <c r="C53" s="541">
        <f t="shared" si="62"/>
        <v>25205.349999999995</v>
      </c>
      <c r="D53" s="541">
        <f t="shared" si="62"/>
        <v>3377.79</v>
      </c>
      <c r="E53" s="541">
        <f t="shared" si="62"/>
        <v>25966.530000000002</v>
      </c>
      <c r="F53" s="541">
        <f t="shared" si="62"/>
        <v>22940.089999999997</v>
      </c>
      <c r="G53" s="541">
        <f t="shared" si="62"/>
        <v>3026.440000000002</v>
      </c>
      <c r="H53" s="541">
        <f t="shared" si="62"/>
        <v>20947.36</v>
      </c>
      <c r="I53" s="541">
        <f t="shared" si="62"/>
        <v>18319.68</v>
      </c>
      <c r="J53" s="541">
        <f t="shared" si="62"/>
        <v>2627.6800000000017</v>
      </c>
      <c r="K53" s="541">
        <f t="shared" si="62"/>
        <v>3010.6400000000003</v>
      </c>
      <c r="L53" s="541">
        <f t="shared" si="62"/>
        <v>301.08</v>
      </c>
    </row>
    <row r="54" spans="1:12" ht="30" customHeight="1">
      <c r="A54" s="543" t="s">
        <v>1401</v>
      </c>
      <c r="B54" s="544">
        <v>6119.32</v>
      </c>
      <c r="C54" s="545">
        <v>5495.67</v>
      </c>
      <c r="D54" s="545">
        <f aca="true" t="shared" si="63" ref="D54:D57">B54-C54</f>
        <v>623.6499999999996</v>
      </c>
      <c r="E54" s="545">
        <v>5717.05</v>
      </c>
      <c r="F54" s="545">
        <v>5359.7</v>
      </c>
      <c r="G54" s="545">
        <f aca="true" t="shared" si="64" ref="G54:G57">E54-F54</f>
        <v>357.35000000000036</v>
      </c>
      <c r="H54" s="545">
        <v>4793.27</v>
      </c>
      <c r="I54" s="545">
        <v>4518.02</v>
      </c>
      <c r="J54" s="545">
        <f aca="true" t="shared" si="65" ref="J54:J57">H54-I54</f>
        <v>275.25</v>
      </c>
      <c r="K54" s="545">
        <f aca="true" t="shared" si="66" ref="K54:K57">IF(A54="梅县区中医医院",ROUND(D54,2),IF(A54="惠东县第二人民医院",ROUND((D54+G54)/2,2),IF(A54="陆河县中医院",ROUND((G54+J54)/2,2),ROUND((D54+G54+J54)/3,2))))</f>
        <v>418.75</v>
      </c>
      <c r="L54" s="545">
        <f aca="true" t="shared" si="67" ref="L54:L57">ROUND(K54*0.1,2)</f>
        <v>41.88</v>
      </c>
    </row>
    <row r="55" spans="1:12" ht="30" customHeight="1">
      <c r="A55" s="543" t="s">
        <v>743</v>
      </c>
      <c r="B55" s="544">
        <v>19463.6</v>
      </c>
      <c r="C55" s="545">
        <v>17044.92</v>
      </c>
      <c r="D55" s="545">
        <f t="shared" si="63"/>
        <v>2418.6800000000003</v>
      </c>
      <c r="E55" s="545">
        <v>17758.31</v>
      </c>
      <c r="F55" s="545">
        <v>15415.33</v>
      </c>
      <c r="G55" s="545">
        <f t="shared" si="64"/>
        <v>2342.9800000000014</v>
      </c>
      <c r="H55" s="545">
        <v>14047.04</v>
      </c>
      <c r="I55" s="545">
        <v>11991.06</v>
      </c>
      <c r="J55" s="545">
        <f t="shared" si="65"/>
        <v>2055.9800000000014</v>
      </c>
      <c r="K55" s="545">
        <f t="shared" si="66"/>
        <v>2272.55</v>
      </c>
      <c r="L55" s="545">
        <f t="shared" si="67"/>
        <v>227.26</v>
      </c>
    </row>
    <row r="56" spans="1:12" ht="30" customHeight="1">
      <c r="A56" s="543" t="s">
        <v>829</v>
      </c>
      <c r="B56" s="544">
        <v>1769.83</v>
      </c>
      <c r="C56" s="545">
        <v>1598.37</v>
      </c>
      <c r="D56" s="545">
        <f t="shared" si="63"/>
        <v>171.46000000000004</v>
      </c>
      <c r="E56" s="545">
        <v>1452.68</v>
      </c>
      <c r="F56" s="545">
        <v>1252.67</v>
      </c>
      <c r="G56" s="545">
        <f t="shared" si="64"/>
        <v>200.01</v>
      </c>
      <c r="H56" s="545">
        <v>1275.91</v>
      </c>
      <c r="I56" s="545">
        <v>1094.82</v>
      </c>
      <c r="J56" s="545">
        <f t="shared" si="65"/>
        <v>181.09000000000015</v>
      </c>
      <c r="K56" s="545">
        <f t="shared" si="66"/>
        <v>184.19</v>
      </c>
      <c r="L56" s="545">
        <f t="shared" si="67"/>
        <v>18.42</v>
      </c>
    </row>
    <row r="57" spans="1:12" ht="30" customHeight="1">
      <c r="A57" s="543" t="s">
        <v>742</v>
      </c>
      <c r="B57" s="544">
        <v>1230.39</v>
      </c>
      <c r="C57" s="545">
        <v>1066.39</v>
      </c>
      <c r="D57" s="545">
        <f t="shared" si="63"/>
        <v>164</v>
      </c>
      <c r="E57" s="545">
        <v>1038.49</v>
      </c>
      <c r="F57" s="545">
        <v>912.39</v>
      </c>
      <c r="G57" s="545">
        <f t="shared" si="64"/>
        <v>126.10000000000002</v>
      </c>
      <c r="H57" s="545">
        <v>831.14</v>
      </c>
      <c r="I57" s="545">
        <v>715.78</v>
      </c>
      <c r="J57" s="545">
        <f t="shared" si="65"/>
        <v>115.36000000000001</v>
      </c>
      <c r="K57" s="545">
        <f t="shared" si="66"/>
        <v>135.15</v>
      </c>
      <c r="L57" s="545">
        <f t="shared" si="67"/>
        <v>13.52</v>
      </c>
    </row>
    <row r="58" spans="1:12" ht="30" customHeight="1">
      <c r="A58" s="542" t="s">
        <v>613</v>
      </c>
      <c r="B58" s="540">
        <f aca="true" t="shared" si="68" ref="B58:L58">SUM(B59:B63)</f>
        <v>27722.12</v>
      </c>
      <c r="C58" s="541">
        <f t="shared" si="68"/>
        <v>24474.64</v>
      </c>
      <c r="D58" s="541">
        <f t="shared" si="68"/>
        <v>3247.4799999999977</v>
      </c>
      <c r="E58" s="541">
        <f t="shared" si="68"/>
        <v>24403.69</v>
      </c>
      <c r="F58" s="541">
        <f t="shared" si="68"/>
        <v>21431.760000000002</v>
      </c>
      <c r="G58" s="541">
        <f t="shared" si="68"/>
        <v>2971.9299999999985</v>
      </c>
      <c r="H58" s="541">
        <f t="shared" si="68"/>
        <v>20543.84</v>
      </c>
      <c r="I58" s="541">
        <f t="shared" si="68"/>
        <v>17867.47</v>
      </c>
      <c r="J58" s="541">
        <f t="shared" si="68"/>
        <v>2676.3700000000003</v>
      </c>
      <c r="K58" s="541">
        <f t="shared" si="68"/>
        <v>2965.26</v>
      </c>
      <c r="L58" s="541">
        <f t="shared" si="68"/>
        <v>296.53000000000003</v>
      </c>
    </row>
    <row r="59" spans="1:12" ht="30" customHeight="1">
      <c r="A59" s="543" t="s">
        <v>830</v>
      </c>
      <c r="B59" s="544">
        <v>1139.92</v>
      </c>
      <c r="C59" s="545">
        <v>994.44</v>
      </c>
      <c r="D59" s="545">
        <f aca="true" t="shared" si="69" ref="D59:D63">B59-C59</f>
        <v>145.48000000000002</v>
      </c>
      <c r="E59" s="545">
        <v>1036.52</v>
      </c>
      <c r="F59" s="545">
        <v>904.88</v>
      </c>
      <c r="G59" s="545">
        <f aca="true" t="shared" si="70" ref="G59:G63">E59-F59</f>
        <v>131.64</v>
      </c>
      <c r="H59" s="545">
        <v>863.8</v>
      </c>
      <c r="I59" s="545">
        <v>754.4</v>
      </c>
      <c r="J59" s="545">
        <f aca="true" t="shared" si="71" ref="J59:J63">H59-I59</f>
        <v>109.39999999999998</v>
      </c>
      <c r="K59" s="545">
        <f aca="true" t="shared" si="72" ref="K59:K63">IF(A59="梅县区中医医院",ROUND(D59,2),IF(A59="惠东县第二人民医院",ROUND((D59+G59)/2,2),IF(A59="陆河县中医院",ROUND((G59+J59)/2,2),ROUND((D59+G59+J59)/3,2))))</f>
        <v>128.84</v>
      </c>
      <c r="L59" s="545">
        <f aca="true" t="shared" si="73" ref="L59:L63">ROUND(K59*0.1,2)</f>
        <v>12.88</v>
      </c>
    </row>
    <row r="60" spans="1:12" ht="30" customHeight="1">
      <c r="A60" s="543" t="s">
        <v>614</v>
      </c>
      <c r="B60" s="544">
        <v>1782.03</v>
      </c>
      <c r="C60" s="545">
        <v>1545.4</v>
      </c>
      <c r="D60" s="545">
        <f t="shared" si="69"/>
        <v>236.62999999999988</v>
      </c>
      <c r="E60" s="545">
        <v>1458.78</v>
      </c>
      <c r="F60" s="545">
        <v>1273.55</v>
      </c>
      <c r="G60" s="545">
        <f t="shared" si="70"/>
        <v>185.23000000000002</v>
      </c>
      <c r="H60" s="545">
        <v>1625.68</v>
      </c>
      <c r="I60" s="545">
        <v>1370.47</v>
      </c>
      <c r="J60" s="545">
        <f t="shared" si="71"/>
        <v>255.21000000000004</v>
      </c>
      <c r="K60" s="545">
        <f t="shared" si="72"/>
        <v>225.69</v>
      </c>
      <c r="L60" s="545">
        <f t="shared" si="73"/>
        <v>22.57</v>
      </c>
    </row>
    <row r="61" spans="1:12" ht="30" customHeight="1">
      <c r="A61" s="543" t="s">
        <v>1402</v>
      </c>
      <c r="B61" s="544">
        <v>4117.21</v>
      </c>
      <c r="C61" s="545">
        <v>3576.68</v>
      </c>
      <c r="D61" s="545">
        <f t="shared" si="69"/>
        <v>540.5300000000002</v>
      </c>
      <c r="E61" s="545">
        <v>4110.08</v>
      </c>
      <c r="F61" s="545">
        <v>3608.88</v>
      </c>
      <c r="G61" s="545">
        <f t="shared" si="70"/>
        <v>501.1999999999998</v>
      </c>
      <c r="H61" s="545">
        <v>3479.92</v>
      </c>
      <c r="I61" s="545">
        <v>3043.08</v>
      </c>
      <c r="J61" s="545">
        <f t="shared" si="71"/>
        <v>436.84000000000015</v>
      </c>
      <c r="K61" s="545">
        <f t="shared" si="72"/>
        <v>492.86</v>
      </c>
      <c r="L61" s="545">
        <f t="shared" si="73"/>
        <v>49.29</v>
      </c>
    </row>
    <row r="62" spans="1:12" ht="30" customHeight="1">
      <c r="A62" s="543" t="s">
        <v>1403</v>
      </c>
      <c r="B62" s="544">
        <v>1540.02</v>
      </c>
      <c r="C62" s="545">
        <v>1313.49</v>
      </c>
      <c r="D62" s="545">
        <f t="shared" si="69"/>
        <v>226.52999999999997</v>
      </c>
      <c r="E62" s="545">
        <v>1345.67</v>
      </c>
      <c r="F62" s="545">
        <v>1158</v>
      </c>
      <c r="G62" s="545">
        <f t="shared" si="70"/>
        <v>187.67000000000007</v>
      </c>
      <c r="H62" s="545">
        <v>1075.54</v>
      </c>
      <c r="I62" s="545">
        <v>942.54</v>
      </c>
      <c r="J62" s="545">
        <f t="shared" si="71"/>
        <v>133</v>
      </c>
      <c r="K62" s="545">
        <f t="shared" si="72"/>
        <v>182.4</v>
      </c>
      <c r="L62" s="545">
        <f t="shared" si="73"/>
        <v>18.24</v>
      </c>
    </row>
    <row r="63" spans="1:12" ht="30" customHeight="1">
      <c r="A63" s="543" t="s">
        <v>1404</v>
      </c>
      <c r="B63" s="544">
        <v>19142.94</v>
      </c>
      <c r="C63" s="545">
        <v>17044.63</v>
      </c>
      <c r="D63" s="545">
        <f t="shared" si="69"/>
        <v>2098.3099999999977</v>
      </c>
      <c r="E63" s="545">
        <v>16452.64</v>
      </c>
      <c r="F63" s="545">
        <v>14486.45</v>
      </c>
      <c r="G63" s="545">
        <f t="shared" si="70"/>
        <v>1966.1899999999987</v>
      </c>
      <c r="H63" s="545">
        <v>13498.9</v>
      </c>
      <c r="I63" s="545">
        <v>11756.98</v>
      </c>
      <c r="J63" s="545">
        <f t="shared" si="71"/>
        <v>1741.92</v>
      </c>
      <c r="K63" s="545">
        <f t="shared" si="72"/>
        <v>1935.47</v>
      </c>
      <c r="L63" s="545">
        <f t="shared" si="73"/>
        <v>193.55</v>
      </c>
    </row>
    <row r="64" spans="1:12" ht="30" customHeight="1">
      <c r="A64" s="542" t="s">
        <v>615</v>
      </c>
      <c r="B64" s="540">
        <f aca="true" t="shared" si="74" ref="B64:L64">SUM(B65:B66)</f>
        <v>11961.439999999999</v>
      </c>
      <c r="C64" s="541">
        <f t="shared" si="74"/>
        <v>10222.54</v>
      </c>
      <c r="D64" s="541">
        <f t="shared" si="74"/>
        <v>1738.8999999999992</v>
      </c>
      <c r="E64" s="541">
        <f t="shared" si="74"/>
        <v>10121.55</v>
      </c>
      <c r="F64" s="541">
        <f t="shared" si="74"/>
        <v>8714.82</v>
      </c>
      <c r="G64" s="541">
        <f t="shared" si="74"/>
        <v>1406.73</v>
      </c>
      <c r="H64" s="541">
        <f t="shared" si="74"/>
        <v>8395</v>
      </c>
      <c r="I64" s="541">
        <f t="shared" si="74"/>
        <v>7245.280000000001</v>
      </c>
      <c r="J64" s="541">
        <f t="shared" si="74"/>
        <v>1149.7199999999998</v>
      </c>
      <c r="K64" s="541">
        <f t="shared" si="74"/>
        <v>1431.78</v>
      </c>
      <c r="L64" s="541">
        <f t="shared" si="74"/>
        <v>143.18</v>
      </c>
    </row>
    <row r="65" spans="1:12" ht="30" customHeight="1">
      <c r="A65" s="543" t="s">
        <v>1405</v>
      </c>
      <c r="B65" s="544">
        <v>3918.5</v>
      </c>
      <c r="C65" s="545">
        <v>3405.69</v>
      </c>
      <c r="D65" s="545">
        <f aca="true" t="shared" si="75" ref="D65:D69">B65-C65</f>
        <v>512.81</v>
      </c>
      <c r="E65" s="545">
        <v>3175.55</v>
      </c>
      <c r="F65" s="545">
        <v>2750.82</v>
      </c>
      <c r="G65" s="545">
        <f aca="true" t="shared" si="76" ref="G65:G69">E65-F65</f>
        <v>424.73</v>
      </c>
      <c r="H65" s="545">
        <v>2550</v>
      </c>
      <c r="I65" s="545">
        <v>2217.28</v>
      </c>
      <c r="J65" s="545">
        <f aca="true" t="shared" si="77" ref="J65:J69">H65-I65</f>
        <v>332.7199999999998</v>
      </c>
      <c r="K65" s="545">
        <f aca="true" t="shared" si="78" ref="K65:K69">IF(A65="梅县区中医医院",ROUND(D65,2),IF(A65="惠东县第二人民医院",ROUND((D65+G65)/2,2),IF(A65="陆河县中医院",ROUND((G65+J65)/2,2),ROUND((D65+G65+J65)/3,2))))</f>
        <v>423.42</v>
      </c>
      <c r="L65" s="545">
        <f aca="true" t="shared" si="79" ref="L65:L69">ROUND(K65*0.1,2)</f>
        <v>42.34</v>
      </c>
    </row>
    <row r="66" spans="1:12" ht="30" customHeight="1">
      <c r="A66" s="543" t="s">
        <v>745</v>
      </c>
      <c r="B66" s="544">
        <v>8042.94</v>
      </c>
      <c r="C66" s="545">
        <v>6816.85</v>
      </c>
      <c r="D66" s="545">
        <f t="shared" si="75"/>
        <v>1226.0899999999992</v>
      </c>
      <c r="E66" s="545">
        <v>6946</v>
      </c>
      <c r="F66" s="545">
        <v>5964</v>
      </c>
      <c r="G66" s="545">
        <f t="shared" si="76"/>
        <v>982</v>
      </c>
      <c r="H66" s="545">
        <v>5845</v>
      </c>
      <c r="I66" s="545">
        <v>5028</v>
      </c>
      <c r="J66" s="545">
        <f t="shared" si="77"/>
        <v>817</v>
      </c>
      <c r="K66" s="545">
        <f t="shared" si="78"/>
        <v>1008.36</v>
      </c>
      <c r="L66" s="545">
        <f t="shared" si="79"/>
        <v>100.84</v>
      </c>
    </row>
    <row r="67" spans="1:12" ht="30" customHeight="1">
      <c r="A67" s="251" t="s">
        <v>617</v>
      </c>
      <c r="B67" s="540">
        <f aca="true" t="shared" si="80" ref="B67:L67">SUM(B68:B72)/2</f>
        <v>7954.789999999999</v>
      </c>
      <c r="C67" s="541">
        <f t="shared" si="80"/>
        <v>7052.36</v>
      </c>
      <c r="D67" s="541">
        <f t="shared" si="80"/>
        <v>902.4299999999994</v>
      </c>
      <c r="E67" s="541">
        <f t="shared" si="80"/>
        <v>7235.17</v>
      </c>
      <c r="F67" s="541">
        <f t="shared" si="80"/>
        <v>6227.110000000001</v>
      </c>
      <c r="G67" s="541">
        <f t="shared" si="80"/>
        <v>1008.06</v>
      </c>
      <c r="H67" s="541">
        <f t="shared" si="80"/>
        <v>6055.27</v>
      </c>
      <c r="I67" s="541">
        <f t="shared" si="80"/>
        <v>5131.8099999999995</v>
      </c>
      <c r="J67" s="541">
        <f t="shared" si="80"/>
        <v>923.46</v>
      </c>
      <c r="K67" s="541">
        <f t="shared" si="80"/>
        <v>944.65</v>
      </c>
      <c r="L67" s="541">
        <f t="shared" si="80"/>
        <v>94.47</v>
      </c>
    </row>
    <row r="68" spans="1:12" ht="30" customHeight="1">
      <c r="A68" s="542" t="s">
        <v>1406</v>
      </c>
      <c r="B68" s="540">
        <f aca="true" t="shared" si="81" ref="B68:L68">SUM(B69)</f>
        <v>2987.72</v>
      </c>
      <c r="C68" s="541">
        <f t="shared" si="81"/>
        <v>2783.75</v>
      </c>
      <c r="D68" s="541">
        <f t="shared" si="81"/>
        <v>203.9699999999998</v>
      </c>
      <c r="E68" s="541">
        <f t="shared" si="81"/>
        <v>2988</v>
      </c>
      <c r="F68" s="541">
        <f t="shared" si="81"/>
        <v>2584</v>
      </c>
      <c r="G68" s="541">
        <f t="shared" si="81"/>
        <v>404</v>
      </c>
      <c r="H68" s="541">
        <f t="shared" si="81"/>
        <v>2385</v>
      </c>
      <c r="I68" s="541">
        <f t="shared" si="81"/>
        <v>2000</v>
      </c>
      <c r="J68" s="541">
        <f t="shared" si="81"/>
        <v>385</v>
      </c>
      <c r="K68" s="541">
        <f t="shared" si="81"/>
        <v>330.99</v>
      </c>
      <c r="L68" s="541">
        <f t="shared" si="81"/>
        <v>33.1</v>
      </c>
    </row>
    <row r="69" spans="1:12" ht="30" customHeight="1">
      <c r="A69" s="543" t="s">
        <v>747</v>
      </c>
      <c r="B69" s="544">
        <v>2987.72</v>
      </c>
      <c r="C69" s="545">
        <v>2783.75</v>
      </c>
      <c r="D69" s="545">
        <f t="shared" si="75"/>
        <v>203.9699999999998</v>
      </c>
      <c r="E69" s="545">
        <v>2988</v>
      </c>
      <c r="F69" s="545">
        <v>2584</v>
      </c>
      <c r="G69" s="545">
        <f t="shared" si="76"/>
        <v>404</v>
      </c>
      <c r="H69" s="545">
        <v>2385</v>
      </c>
      <c r="I69" s="545">
        <v>2000</v>
      </c>
      <c r="J69" s="545">
        <f t="shared" si="77"/>
        <v>385</v>
      </c>
      <c r="K69" s="545">
        <f t="shared" si="78"/>
        <v>330.99</v>
      </c>
      <c r="L69" s="545">
        <f t="shared" si="79"/>
        <v>33.1</v>
      </c>
    </row>
    <row r="70" spans="1:12" ht="30" customHeight="1">
      <c r="A70" s="542" t="s">
        <v>618</v>
      </c>
      <c r="B70" s="540">
        <f aca="true" t="shared" si="82" ref="B70:L70">SUM(B71:B72)</f>
        <v>4967.07</v>
      </c>
      <c r="C70" s="541">
        <f t="shared" si="82"/>
        <v>4268.610000000001</v>
      </c>
      <c r="D70" s="541">
        <f t="shared" si="82"/>
        <v>698.4599999999995</v>
      </c>
      <c r="E70" s="541">
        <f t="shared" si="82"/>
        <v>4247.17</v>
      </c>
      <c r="F70" s="541">
        <f t="shared" si="82"/>
        <v>3643.11</v>
      </c>
      <c r="G70" s="541">
        <f t="shared" si="82"/>
        <v>604.0599999999998</v>
      </c>
      <c r="H70" s="541">
        <f t="shared" si="82"/>
        <v>3670.27</v>
      </c>
      <c r="I70" s="541">
        <f t="shared" si="82"/>
        <v>3131.81</v>
      </c>
      <c r="J70" s="541">
        <f t="shared" si="82"/>
        <v>538.46</v>
      </c>
      <c r="K70" s="541">
        <f t="shared" si="82"/>
        <v>613.66</v>
      </c>
      <c r="L70" s="541">
        <f t="shared" si="82"/>
        <v>61.37</v>
      </c>
    </row>
    <row r="71" spans="1:12" ht="30" customHeight="1">
      <c r="A71" s="543" t="s">
        <v>1407</v>
      </c>
      <c r="B71" s="544">
        <v>835.88</v>
      </c>
      <c r="C71" s="545">
        <v>710.96</v>
      </c>
      <c r="D71" s="545">
        <f aca="true" t="shared" si="83" ref="D71:D76">B71-C71</f>
        <v>124.91999999999996</v>
      </c>
      <c r="E71" s="545">
        <v>774.28</v>
      </c>
      <c r="F71" s="545">
        <v>660.57</v>
      </c>
      <c r="G71" s="545">
        <f aca="true" t="shared" si="84" ref="G71:G76">E71-F71</f>
        <v>113.70999999999992</v>
      </c>
      <c r="H71" s="545">
        <v>686.59</v>
      </c>
      <c r="I71" s="545">
        <v>583.36</v>
      </c>
      <c r="J71" s="545">
        <f aca="true" t="shared" si="85" ref="J71:J76">H71-I71</f>
        <v>103.23000000000002</v>
      </c>
      <c r="K71" s="545">
        <f aca="true" t="shared" si="86" ref="K71:K76">IF(A71="梅县区中医医院",ROUND(D71,2),IF(A71="惠东县第二人民医院",ROUND((D71+G71)/2,2),IF(A71="陆河县中医院",ROUND((G71+J71)/2,2),ROUND((D71+G71+J71)/3,2))))</f>
        <v>113.95</v>
      </c>
      <c r="L71" s="545">
        <f aca="true" t="shared" si="87" ref="L71:L76">ROUND(K71*0.1,2)</f>
        <v>11.4</v>
      </c>
    </row>
    <row r="72" spans="1:12" ht="30" customHeight="1">
      <c r="A72" s="543" t="s">
        <v>749</v>
      </c>
      <c r="B72" s="544">
        <v>4131.19</v>
      </c>
      <c r="C72" s="545">
        <v>3557.65</v>
      </c>
      <c r="D72" s="545">
        <f t="shared" si="83"/>
        <v>573.5399999999995</v>
      </c>
      <c r="E72" s="545">
        <v>3472.89</v>
      </c>
      <c r="F72" s="545">
        <v>2982.54</v>
      </c>
      <c r="G72" s="545">
        <f t="shared" si="84"/>
        <v>490.3499999999999</v>
      </c>
      <c r="H72" s="545">
        <v>2983.68</v>
      </c>
      <c r="I72" s="545">
        <v>2548.45</v>
      </c>
      <c r="J72" s="545">
        <f t="shared" si="85"/>
        <v>435.23</v>
      </c>
      <c r="K72" s="545">
        <f t="shared" si="86"/>
        <v>499.71</v>
      </c>
      <c r="L72" s="545">
        <f t="shared" si="87"/>
        <v>49.97</v>
      </c>
    </row>
    <row r="73" spans="1:12" ht="30" customHeight="1">
      <c r="A73" s="251" t="s">
        <v>620</v>
      </c>
      <c r="B73" s="540">
        <f aca="true" t="shared" si="88" ref="B73:L73">SUM(B74:B79)/2</f>
        <v>15890.45</v>
      </c>
      <c r="C73" s="541">
        <f t="shared" si="88"/>
        <v>14012.47</v>
      </c>
      <c r="D73" s="541">
        <f t="shared" si="88"/>
        <v>1877.9799999999996</v>
      </c>
      <c r="E73" s="541">
        <f t="shared" si="88"/>
        <v>14392.390000000001</v>
      </c>
      <c r="F73" s="541">
        <f t="shared" si="88"/>
        <v>12594.250000000002</v>
      </c>
      <c r="G73" s="541">
        <f t="shared" si="88"/>
        <v>1798.1400000000003</v>
      </c>
      <c r="H73" s="541">
        <f t="shared" si="88"/>
        <v>12078.289999999999</v>
      </c>
      <c r="I73" s="541">
        <f t="shared" si="88"/>
        <v>10313.44</v>
      </c>
      <c r="J73" s="541">
        <f t="shared" si="88"/>
        <v>1764.8499999999995</v>
      </c>
      <c r="K73" s="541">
        <f t="shared" si="88"/>
        <v>1813.66</v>
      </c>
      <c r="L73" s="541">
        <f t="shared" si="88"/>
        <v>181.36</v>
      </c>
    </row>
    <row r="74" spans="1:12" ht="30" customHeight="1">
      <c r="A74" s="542" t="s">
        <v>623</v>
      </c>
      <c r="B74" s="540">
        <f aca="true" t="shared" si="89" ref="B74:L74">SUM(B75:B76)</f>
        <v>10550.86</v>
      </c>
      <c r="C74" s="541">
        <f t="shared" si="89"/>
        <v>9276.140000000001</v>
      </c>
      <c r="D74" s="541">
        <f t="shared" si="89"/>
        <v>1274.7200000000003</v>
      </c>
      <c r="E74" s="541">
        <f t="shared" si="89"/>
        <v>9199.1</v>
      </c>
      <c r="F74" s="541">
        <f t="shared" si="89"/>
        <v>8012.7300000000005</v>
      </c>
      <c r="G74" s="541">
        <f t="shared" si="89"/>
        <v>1186.3700000000003</v>
      </c>
      <c r="H74" s="541">
        <f t="shared" si="89"/>
        <v>7761.599999999999</v>
      </c>
      <c r="I74" s="541">
        <f t="shared" si="89"/>
        <v>6631.54</v>
      </c>
      <c r="J74" s="541">
        <f t="shared" si="89"/>
        <v>1130.0599999999995</v>
      </c>
      <c r="K74" s="541">
        <f t="shared" si="89"/>
        <v>1197.05</v>
      </c>
      <c r="L74" s="541">
        <f t="shared" si="89"/>
        <v>119.69999999999999</v>
      </c>
    </row>
    <row r="75" spans="1:12" ht="30" customHeight="1">
      <c r="A75" s="543" t="s">
        <v>1408</v>
      </c>
      <c r="B75" s="544">
        <v>303.16</v>
      </c>
      <c r="C75" s="545">
        <v>263.78</v>
      </c>
      <c r="D75" s="545">
        <f t="shared" si="83"/>
        <v>39.38000000000005</v>
      </c>
      <c r="E75" s="545">
        <v>178.58</v>
      </c>
      <c r="F75" s="545">
        <v>155.93</v>
      </c>
      <c r="G75" s="545">
        <f t="shared" si="84"/>
        <v>22.650000000000006</v>
      </c>
      <c r="H75" s="545">
        <v>282.78</v>
      </c>
      <c r="I75" s="545">
        <v>237.61</v>
      </c>
      <c r="J75" s="545">
        <f t="shared" si="85"/>
        <v>45.16999999999996</v>
      </c>
      <c r="K75" s="545">
        <f t="shared" si="86"/>
        <v>35.73</v>
      </c>
      <c r="L75" s="545">
        <f t="shared" si="87"/>
        <v>3.57</v>
      </c>
    </row>
    <row r="76" spans="1:12" ht="30" customHeight="1">
      <c r="A76" s="543" t="s">
        <v>751</v>
      </c>
      <c r="B76" s="544">
        <v>10247.7</v>
      </c>
      <c r="C76" s="545">
        <v>9012.36</v>
      </c>
      <c r="D76" s="545">
        <f t="shared" si="83"/>
        <v>1235.3400000000001</v>
      </c>
      <c r="E76" s="545">
        <v>9020.52</v>
      </c>
      <c r="F76" s="545">
        <v>7856.8</v>
      </c>
      <c r="G76" s="545">
        <f t="shared" si="84"/>
        <v>1163.7200000000003</v>
      </c>
      <c r="H76" s="545">
        <v>7478.82</v>
      </c>
      <c r="I76" s="545">
        <v>6393.93</v>
      </c>
      <c r="J76" s="545">
        <f t="shared" si="85"/>
        <v>1084.8899999999994</v>
      </c>
      <c r="K76" s="545">
        <f t="shared" si="86"/>
        <v>1161.32</v>
      </c>
      <c r="L76" s="545">
        <f t="shared" si="87"/>
        <v>116.13</v>
      </c>
    </row>
    <row r="77" spans="1:12" ht="30" customHeight="1">
      <c r="A77" s="542" t="s">
        <v>621</v>
      </c>
      <c r="B77" s="540">
        <f aca="true" t="shared" si="90" ref="B77:L77">SUM(B78:B79)</f>
        <v>5339.59</v>
      </c>
      <c r="C77" s="541">
        <f t="shared" si="90"/>
        <v>4736.33</v>
      </c>
      <c r="D77" s="541">
        <f t="shared" si="90"/>
        <v>603.2599999999995</v>
      </c>
      <c r="E77" s="541">
        <f t="shared" si="90"/>
        <v>5193.29</v>
      </c>
      <c r="F77" s="541">
        <f t="shared" si="90"/>
        <v>4581.52</v>
      </c>
      <c r="G77" s="541">
        <f t="shared" si="90"/>
        <v>611.77</v>
      </c>
      <c r="H77" s="541">
        <f t="shared" si="90"/>
        <v>4316.69</v>
      </c>
      <c r="I77" s="541">
        <f t="shared" si="90"/>
        <v>3681.9</v>
      </c>
      <c r="J77" s="541">
        <f t="shared" si="90"/>
        <v>634.79</v>
      </c>
      <c r="K77" s="541">
        <f t="shared" si="90"/>
        <v>616.61</v>
      </c>
      <c r="L77" s="541">
        <f t="shared" si="90"/>
        <v>61.660000000000004</v>
      </c>
    </row>
    <row r="78" spans="1:12" ht="30" customHeight="1">
      <c r="A78" s="543" t="s">
        <v>1409</v>
      </c>
      <c r="B78" s="544">
        <v>435.93</v>
      </c>
      <c r="C78" s="545">
        <v>382.69</v>
      </c>
      <c r="D78" s="545">
        <f aca="true" t="shared" si="91" ref="D78:D83">B78-C78</f>
        <v>53.24000000000001</v>
      </c>
      <c r="E78" s="545">
        <v>396.29</v>
      </c>
      <c r="F78" s="545">
        <v>339.52</v>
      </c>
      <c r="G78" s="545">
        <f aca="true" t="shared" si="92" ref="G78:G83">E78-F78</f>
        <v>56.77000000000004</v>
      </c>
      <c r="H78" s="545">
        <v>351.69</v>
      </c>
      <c r="I78" s="545">
        <v>292.9</v>
      </c>
      <c r="J78" s="545">
        <f aca="true" t="shared" si="93" ref="J78:J83">H78-I78</f>
        <v>58.79000000000002</v>
      </c>
      <c r="K78" s="545">
        <f aca="true" t="shared" si="94" ref="K78:K83">IF(A78="梅县区中医医院",ROUND(D78,2),IF(A78="惠东县第二人民医院",ROUND((D78+G78)/2,2),IF(A78="陆河县中医院",ROUND((G78+J78)/2,2),ROUND((D78+G78+J78)/3,2))))</f>
        <v>56.27</v>
      </c>
      <c r="L78" s="545">
        <f aca="true" t="shared" si="95" ref="L78:L83">ROUND(K78*0.1,2)</f>
        <v>5.63</v>
      </c>
    </row>
    <row r="79" spans="1:12" ht="30" customHeight="1">
      <c r="A79" s="543" t="s">
        <v>752</v>
      </c>
      <c r="B79" s="544">
        <v>4903.66</v>
      </c>
      <c r="C79" s="545">
        <v>4353.64</v>
      </c>
      <c r="D79" s="545">
        <f t="shared" si="91"/>
        <v>550.0199999999995</v>
      </c>
      <c r="E79" s="545">
        <v>4797</v>
      </c>
      <c r="F79" s="545">
        <v>4242</v>
      </c>
      <c r="G79" s="545">
        <f t="shared" si="92"/>
        <v>555</v>
      </c>
      <c r="H79" s="545">
        <v>3965</v>
      </c>
      <c r="I79" s="545">
        <v>3389</v>
      </c>
      <c r="J79" s="545">
        <f t="shared" si="93"/>
        <v>576</v>
      </c>
      <c r="K79" s="545">
        <f t="shared" si="94"/>
        <v>560.34</v>
      </c>
      <c r="L79" s="545">
        <f t="shared" si="95"/>
        <v>56.03</v>
      </c>
    </row>
    <row r="80" spans="1:12" ht="30" customHeight="1">
      <c r="A80" s="251" t="s">
        <v>625</v>
      </c>
      <c r="B80" s="540">
        <f aca="true" t="shared" si="96" ref="B80:L80">SUM(B81:B85)/2</f>
        <v>15020.119999999999</v>
      </c>
      <c r="C80" s="541">
        <f t="shared" si="96"/>
        <v>13388.259999999998</v>
      </c>
      <c r="D80" s="541">
        <f t="shared" si="96"/>
        <v>1631.8600000000006</v>
      </c>
      <c r="E80" s="541">
        <f t="shared" si="96"/>
        <v>14973.99</v>
      </c>
      <c r="F80" s="541">
        <f t="shared" si="96"/>
        <v>13046.37</v>
      </c>
      <c r="G80" s="541">
        <f t="shared" si="96"/>
        <v>1927.6199999999994</v>
      </c>
      <c r="H80" s="541">
        <f t="shared" si="96"/>
        <v>11932.73</v>
      </c>
      <c r="I80" s="541">
        <f t="shared" si="96"/>
        <v>10349.94</v>
      </c>
      <c r="J80" s="541">
        <f t="shared" si="96"/>
        <v>1582.7900000000002</v>
      </c>
      <c r="K80" s="541">
        <f t="shared" si="96"/>
        <v>1714.1</v>
      </c>
      <c r="L80" s="541">
        <f t="shared" si="96"/>
        <v>171.41</v>
      </c>
    </row>
    <row r="81" spans="1:12" ht="30" customHeight="1">
      <c r="A81" s="542" t="s">
        <v>626</v>
      </c>
      <c r="B81" s="540">
        <f aca="true" t="shared" si="97" ref="B81:L81">SUM(B82:B83)</f>
        <v>12370.32</v>
      </c>
      <c r="C81" s="541">
        <f t="shared" si="97"/>
        <v>10785.39</v>
      </c>
      <c r="D81" s="541">
        <f t="shared" si="97"/>
        <v>1584.9300000000003</v>
      </c>
      <c r="E81" s="541">
        <f t="shared" si="97"/>
        <v>12416.99</v>
      </c>
      <c r="F81" s="541">
        <f t="shared" si="97"/>
        <v>10833.37</v>
      </c>
      <c r="G81" s="541">
        <f t="shared" si="97"/>
        <v>1583.6199999999994</v>
      </c>
      <c r="H81" s="541">
        <f t="shared" si="97"/>
        <v>10079.73</v>
      </c>
      <c r="I81" s="541">
        <f t="shared" si="97"/>
        <v>8735.94</v>
      </c>
      <c r="J81" s="541">
        <f t="shared" si="97"/>
        <v>1343.7900000000002</v>
      </c>
      <c r="K81" s="541">
        <f t="shared" si="97"/>
        <v>1504.12</v>
      </c>
      <c r="L81" s="541">
        <f t="shared" si="97"/>
        <v>150.41</v>
      </c>
    </row>
    <row r="82" spans="1:12" ht="30" customHeight="1">
      <c r="A82" s="543" t="s">
        <v>1410</v>
      </c>
      <c r="B82" s="544">
        <v>2555.41</v>
      </c>
      <c r="C82" s="545">
        <v>2209.67</v>
      </c>
      <c r="D82" s="545">
        <f t="shared" si="91"/>
        <v>345.7399999999998</v>
      </c>
      <c r="E82" s="545">
        <v>2314.76</v>
      </c>
      <c r="F82" s="545">
        <v>2007.44</v>
      </c>
      <c r="G82" s="545">
        <f t="shared" si="92"/>
        <v>307.32000000000016</v>
      </c>
      <c r="H82" s="545">
        <v>1493.23</v>
      </c>
      <c r="I82" s="545">
        <v>1236.28</v>
      </c>
      <c r="J82" s="545">
        <f t="shared" si="93"/>
        <v>256.95000000000005</v>
      </c>
      <c r="K82" s="545">
        <f t="shared" si="94"/>
        <v>303.34</v>
      </c>
      <c r="L82" s="545">
        <f t="shared" si="95"/>
        <v>30.33</v>
      </c>
    </row>
    <row r="83" spans="1:12" ht="30" customHeight="1">
      <c r="A83" s="543" t="s">
        <v>753</v>
      </c>
      <c r="B83" s="544">
        <v>9814.91</v>
      </c>
      <c r="C83" s="545">
        <v>8575.72</v>
      </c>
      <c r="D83" s="545">
        <f t="shared" si="91"/>
        <v>1239.1900000000005</v>
      </c>
      <c r="E83" s="545">
        <v>10102.23</v>
      </c>
      <c r="F83" s="545">
        <v>8825.93</v>
      </c>
      <c r="G83" s="545">
        <f t="shared" si="92"/>
        <v>1276.2999999999993</v>
      </c>
      <c r="H83" s="545">
        <v>8586.5</v>
      </c>
      <c r="I83" s="545">
        <v>7499.66</v>
      </c>
      <c r="J83" s="545">
        <f t="shared" si="93"/>
        <v>1086.8400000000001</v>
      </c>
      <c r="K83" s="545">
        <f t="shared" si="94"/>
        <v>1200.78</v>
      </c>
      <c r="L83" s="545">
        <f t="shared" si="95"/>
        <v>120.08</v>
      </c>
    </row>
    <row r="84" spans="1:12" ht="30" customHeight="1">
      <c r="A84" s="542" t="s">
        <v>754</v>
      </c>
      <c r="B84" s="540">
        <f aca="true" t="shared" si="98" ref="B84:L84">SUM(B85)</f>
        <v>2649.8</v>
      </c>
      <c r="C84" s="541">
        <f t="shared" si="98"/>
        <v>2602.87</v>
      </c>
      <c r="D84" s="541">
        <f t="shared" si="98"/>
        <v>46.93000000000029</v>
      </c>
      <c r="E84" s="541">
        <f t="shared" si="98"/>
        <v>2557</v>
      </c>
      <c r="F84" s="541">
        <f t="shared" si="98"/>
        <v>2213</v>
      </c>
      <c r="G84" s="541">
        <f t="shared" si="98"/>
        <v>344</v>
      </c>
      <c r="H84" s="541">
        <f t="shared" si="98"/>
        <v>1853</v>
      </c>
      <c r="I84" s="541">
        <f t="shared" si="98"/>
        <v>1614</v>
      </c>
      <c r="J84" s="541">
        <f t="shared" si="98"/>
        <v>239</v>
      </c>
      <c r="K84" s="541">
        <f t="shared" si="98"/>
        <v>209.98</v>
      </c>
      <c r="L84" s="541">
        <f t="shared" si="98"/>
        <v>21</v>
      </c>
    </row>
    <row r="85" spans="1:12" ht="30" customHeight="1">
      <c r="A85" s="543" t="s">
        <v>1411</v>
      </c>
      <c r="B85" s="544">
        <v>2649.8</v>
      </c>
      <c r="C85" s="545">
        <v>2602.87</v>
      </c>
      <c r="D85" s="545">
        <f aca="true" t="shared" si="99" ref="D85:D90">B85-C85</f>
        <v>46.93000000000029</v>
      </c>
      <c r="E85" s="545">
        <v>2557</v>
      </c>
      <c r="F85" s="545">
        <v>2213</v>
      </c>
      <c r="G85" s="545">
        <f aca="true" t="shared" si="100" ref="G85:G90">E85-F85</f>
        <v>344</v>
      </c>
      <c r="H85" s="545">
        <v>1853</v>
      </c>
      <c r="I85" s="545">
        <v>1614</v>
      </c>
      <c r="J85" s="545">
        <f aca="true" t="shared" si="101" ref="J85:J90">H85-I85</f>
        <v>239</v>
      </c>
      <c r="K85" s="545">
        <f aca="true" t="shared" si="102" ref="K85:K90">IF(A85="梅县区中医医院",ROUND(D85,2),IF(A85="惠东县第二人民医院",ROUND((D85+G85)/2,2),IF(A85="陆河县中医院",ROUND((G85+J85)/2,2),ROUND((D85+G85+J85)/3,2))))</f>
        <v>209.98</v>
      </c>
      <c r="L85" s="545">
        <f aca="true" t="shared" si="103" ref="L85:L90">ROUND(K85*0.1,2)</f>
        <v>21</v>
      </c>
    </row>
    <row r="86" spans="1:12" ht="30" customHeight="1">
      <c r="A86" s="251" t="s">
        <v>628</v>
      </c>
      <c r="B86" s="540">
        <f aca="true" t="shared" si="104" ref="B86:L86">SUM(B87:B94)/2</f>
        <v>24722.739999999994</v>
      </c>
      <c r="C86" s="541">
        <f t="shared" si="104"/>
        <v>22803.45</v>
      </c>
      <c r="D86" s="541">
        <f t="shared" si="104"/>
        <v>1919.2899999999995</v>
      </c>
      <c r="E86" s="541">
        <f t="shared" si="104"/>
        <v>21085.13</v>
      </c>
      <c r="F86" s="541">
        <f t="shared" si="104"/>
        <v>18779.27</v>
      </c>
      <c r="G86" s="541">
        <f t="shared" si="104"/>
        <v>2305.8600000000006</v>
      </c>
      <c r="H86" s="541">
        <f t="shared" si="104"/>
        <v>18229.94</v>
      </c>
      <c r="I86" s="541">
        <f t="shared" si="104"/>
        <v>16126.8</v>
      </c>
      <c r="J86" s="541">
        <f t="shared" si="104"/>
        <v>2103.1399999999994</v>
      </c>
      <c r="K86" s="541">
        <f t="shared" si="104"/>
        <v>2109.4399999999996</v>
      </c>
      <c r="L86" s="541">
        <f t="shared" si="104"/>
        <v>210.95000000000002</v>
      </c>
    </row>
    <row r="87" spans="1:12" ht="30" customHeight="1">
      <c r="A87" s="542" t="s">
        <v>629</v>
      </c>
      <c r="B87" s="540">
        <f aca="true" t="shared" si="105" ref="B87:L87">SUM(B88:B90)</f>
        <v>10015.14</v>
      </c>
      <c r="C87" s="541">
        <f t="shared" si="105"/>
        <v>9548.51</v>
      </c>
      <c r="D87" s="541">
        <f t="shared" si="105"/>
        <v>466.6299999999999</v>
      </c>
      <c r="E87" s="541">
        <f t="shared" si="105"/>
        <v>9650.02</v>
      </c>
      <c r="F87" s="541">
        <f t="shared" si="105"/>
        <v>8484.91</v>
      </c>
      <c r="G87" s="541">
        <f t="shared" si="105"/>
        <v>1165.1100000000001</v>
      </c>
      <c r="H87" s="541">
        <f t="shared" si="105"/>
        <v>8903.33</v>
      </c>
      <c r="I87" s="541">
        <f t="shared" si="105"/>
        <v>7815.05</v>
      </c>
      <c r="J87" s="541">
        <f t="shared" si="105"/>
        <v>1088.2799999999997</v>
      </c>
      <c r="K87" s="541">
        <f t="shared" si="105"/>
        <v>906.68</v>
      </c>
      <c r="L87" s="541">
        <f t="shared" si="105"/>
        <v>90.67</v>
      </c>
    </row>
    <row r="88" spans="1:12" ht="30" customHeight="1">
      <c r="A88" s="543" t="s">
        <v>1412</v>
      </c>
      <c r="B88" s="544">
        <v>2173.33</v>
      </c>
      <c r="C88" s="545">
        <v>2061.19</v>
      </c>
      <c r="D88" s="545">
        <f t="shared" si="99"/>
        <v>112.13999999999987</v>
      </c>
      <c r="E88" s="545">
        <v>1844.17</v>
      </c>
      <c r="F88" s="545">
        <v>1609.06</v>
      </c>
      <c r="G88" s="545">
        <f t="shared" si="100"/>
        <v>235.11000000000013</v>
      </c>
      <c r="H88" s="545">
        <v>1486.59</v>
      </c>
      <c r="I88" s="545">
        <v>1292.41</v>
      </c>
      <c r="J88" s="545">
        <f t="shared" si="101"/>
        <v>194.17999999999984</v>
      </c>
      <c r="K88" s="545">
        <f t="shared" si="102"/>
        <v>180.48</v>
      </c>
      <c r="L88" s="545">
        <f t="shared" si="103"/>
        <v>18.05</v>
      </c>
    </row>
    <row r="89" spans="1:12" ht="30" customHeight="1">
      <c r="A89" s="543" t="s">
        <v>757</v>
      </c>
      <c r="B89" s="544">
        <v>6375.01</v>
      </c>
      <c r="C89" s="545">
        <v>6063.51</v>
      </c>
      <c r="D89" s="545">
        <f t="shared" si="99"/>
        <v>311.5</v>
      </c>
      <c r="E89" s="545">
        <v>6222</v>
      </c>
      <c r="F89" s="545">
        <v>5485</v>
      </c>
      <c r="G89" s="545">
        <f t="shared" si="100"/>
        <v>737</v>
      </c>
      <c r="H89" s="545">
        <v>5998</v>
      </c>
      <c r="I89" s="545">
        <v>5267</v>
      </c>
      <c r="J89" s="545">
        <f t="shared" si="101"/>
        <v>731</v>
      </c>
      <c r="K89" s="545">
        <f t="shared" si="102"/>
        <v>593.17</v>
      </c>
      <c r="L89" s="545">
        <f t="shared" si="103"/>
        <v>59.32</v>
      </c>
    </row>
    <row r="90" spans="1:12" ht="30" customHeight="1">
      <c r="A90" s="543" t="s">
        <v>841</v>
      </c>
      <c r="B90" s="544">
        <v>1466.8</v>
      </c>
      <c r="C90" s="545">
        <v>1423.81</v>
      </c>
      <c r="D90" s="545">
        <f t="shared" si="99"/>
        <v>42.99000000000001</v>
      </c>
      <c r="E90" s="545">
        <v>1583.85</v>
      </c>
      <c r="F90" s="545">
        <v>1390.85</v>
      </c>
      <c r="G90" s="545">
        <f t="shared" si="100"/>
        <v>193</v>
      </c>
      <c r="H90" s="545">
        <v>1418.74</v>
      </c>
      <c r="I90" s="545">
        <v>1255.64</v>
      </c>
      <c r="J90" s="545">
        <f t="shared" si="101"/>
        <v>163.0999999999999</v>
      </c>
      <c r="K90" s="545">
        <f t="shared" si="102"/>
        <v>133.03</v>
      </c>
      <c r="L90" s="545">
        <f t="shared" si="103"/>
        <v>13.3</v>
      </c>
    </row>
    <row r="91" spans="1:12" ht="30" customHeight="1">
      <c r="A91" s="542" t="s">
        <v>1413</v>
      </c>
      <c r="B91" s="540">
        <f aca="true" t="shared" si="106" ref="B91:L91">SUM(B92:B94)</f>
        <v>14707.6</v>
      </c>
      <c r="C91" s="541">
        <f t="shared" si="106"/>
        <v>13254.94</v>
      </c>
      <c r="D91" s="541">
        <f t="shared" si="106"/>
        <v>1452.6599999999996</v>
      </c>
      <c r="E91" s="541">
        <f t="shared" si="106"/>
        <v>11435.11</v>
      </c>
      <c r="F91" s="541">
        <f t="shared" si="106"/>
        <v>10294.36</v>
      </c>
      <c r="G91" s="541">
        <f t="shared" si="106"/>
        <v>1140.7500000000005</v>
      </c>
      <c r="H91" s="541">
        <f t="shared" si="106"/>
        <v>9326.61</v>
      </c>
      <c r="I91" s="541">
        <f t="shared" si="106"/>
        <v>8311.75</v>
      </c>
      <c r="J91" s="541">
        <f t="shared" si="106"/>
        <v>1014.8599999999997</v>
      </c>
      <c r="K91" s="541">
        <f t="shared" si="106"/>
        <v>1202.76</v>
      </c>
      <c r="L91" s="541">
        <f t="shared" si="106"/>
        <v>120.28</v>
      </c>
    </row>
    <row r="92" spans="1:12" ht="30" customHeight="1">
      <c r="A92" s="543" t="s">
        <v>1414</v>
      </c>
      <c r="B92" s="544">
        <v>2460.78</v>
      </c>
      <c r="C92" s="545">
        <v>2115.1</v>
      </c>
      <c r="D92" s="545">
        <f aca="true" t="shared" si="107" ref="D92:D94">B92-C92</f>
        <v>345.6800000000003</v>
      </c>
      <c r="E92" s="545">
        <v>1806.09</v>
      </c>
      <c r="F92" s="545">
        <v>1569.28</v>
      </c>
      <c r="G92" s="545">
        <f aca="true" t="shared" si="108" ref="G92:G94">E92-F92</f>
        <v>236.80999999999995</v>
      </c>
      <c r="H92" s="545">
        <v>1318.58</v>
      </c>
      <c r="I92" s="545">
        <v>1152.58</v>
      </c>
      <c r="J92" s="545">
        <f aca="true" t="shared" si="109" ref="J92:J94">H92-I92</f>
        <v>166</v>
      </c>
      <c r="K92" s="545">
        <f aca="true" t="shared" si="110" ref="K92:K94">IF(A92="梅县区中医医院",ROUND(D92,2),IF(A92="惠东县第二人民医院",ROUND((D92+G92)/2,2),IF(A92="陆河县中医院",ROUND((G92+J92)/2,2),ROUND((D92+G92+J92)/3,2))))</f>
        <v>249.5</v>
      </c>
      <c r="L92" s="545">
        <f aca="true" t="shared" si="111" ref="L92:L94">ROUND(K92*0.1,2)</f>
        <v>24.95</v>
      </c>
    </row>
    <row r="93" spans="1:12" ht="30" customHeight="1">
      <c r="A93" s="543" t="s">
        <v>1415</v>
      </c>
      <c r="B93" s="544">
        <v>11724.8</v>
      </c>
      <c r="C93" s="545">
        <v>10686.16</v>
      </c>
      <c r="D93" s="545">
        <f t="shared" si="107"/>
        <v>1038.6399999999994</v>
      </c>
      <c r="E93" s="545">
        <v>9050.75</v>
      </c>
      <c r="F93" s="545">
        <v>8222.98</v>
      </c>
      <c r="G93" s="545">
        <f t="shared" si="108"/>
        <v>827.7700000000004</v>
      </c>
      <c r="H93" s="545">
        <v>7495.82</v>
      </c>
      <c r="I93" s="545">
        <v>6713.92</v>
      </c>
      <c r="J93" s="545">
        <f t="shared" si="109"/>
        <v>781.8999999999996</v>
      </c>
      <c r="K93" s="545">
        <f t="shared" si="110"/>
        <v>882.77</v>
      </c>
      <c r="L93" s="545">
        <f t="shared" si="111"/>
        <v>88.28</v>
      </c>
    </row>
    <row r="94" spans="1:12" ht="30" customHeight="1">
      <c r="A94" s="543" t="s">
        <v>1416</v>
      </c>
      <c r="B94" s="544">
        <v>522.02</v>
      </c>
      <c r="C94" s="545">
        <v>453.68</v>
      </c>
      <c r="D94" s="545">
        <f t="shared" si="107"/>
        <v>68.33999999999997</v>
      </c>
      <c r="E94" s="545">
        <v>578.27</v>
      </c>
      <c r="F94" s="545">
        <v>502.1</v>
      </c>
      <c r="G94" s="545">
        <f t="shared" si="108"/>
        <v>76.16999999999996</v>
      </c>
      <c r="H94" s="545">
        <v>512.21</v>
      </c>
      <c r="I94" s="545">
        <v>445.25</v>
      </c>
      <c r="J94" s="545">
        <f t="shared" si="109"/>
        <v>66.96000000000004</v>
      </c>
      <c r="K94" s="545">
        <f t="shared" si="110"/>
        <v>70.49</v>
      </c>
      <c r="L94" s="545">
        <f t="shared" si="111"/>
        <v>7.05</v>
      </c>
    </row>
    <row r="95" spans="1:12" ht="30" customHeight="1">
      <c r="A95" s="251" t="s">
        <v>699</v>
      </c>
      <c r="B95" s="540">
        <f aca="true" t="shared" si="112" ref="B95:L95">SUM(B96:B104)/2</f>
        <v>19307.29</v>
      </c>
      <c r="C95" s="541">
        <f t="shared" si="112"/>
        <v>17177.13</v>
      </c>
      <c r="D95" s="541">
        <f t="shared" si="112"/>
        <v>2130.160000000001</v>
      </c>
      <c r="E95" s="541">
        <f t="shared" si="112"/>
        <v>17273.84</v>
      </c>
      <c r="F95" s="541">
        <f t="shared" si="112"/>
        <v>15098.910000000002</v>
      </c>
      <c r="G95" s="541">
        <f t="shared" si="112"/>
        <v>2174.9300000000003</v>
      </c>
      <c r="H95" s="541">
        <f t="shared" si="112"/>
        <v>14414.89</v>
      </c>
      <c r="I95" s="541">
        <f t="shared" si="112"/>
        <v>12405.35</v>
      </c>
      <c r="J95" s="541">
        <f t="shared" si="112"/>
        <v>2009.5400000000002</v>
      </c>
      <c r="K95" s="541">
        <f t="shared" si="112"/>
        <v>2104.88</v>
      </c>
      <c r="L95" s="541">
        <f t="shared" si="112"/>
        <v>210.48000000000002</v>
      </c>
    </row>
    <row r="96" spans="1:12" ht="30" customHeight="1">
      <c r="A96" s="542" t="s">
        <v>762</v>
      </c>
      <c r="B96" s="540">
        <f aca="true" t="shared" si="113" ref="B96:L96">SUM(B97:B98)</f>
        <v>7443.24</v>
      </c>
      <c r="C96" s="541">
        <f t="shared" si="113"/>
        <v>6460.73</v>
      </c>
      <c r="D96" s="541">
        <f t="shared" si="113"/>
        <v>982.5100000000007</v>
      </c>
      <c r="E96" s="541">
        <f t="shared" si="113"/>
        <v>6912.53</v>
      </c>
      <c r="F96" s="541">
        <f t="shared" si="113"/>
        <v>6080.99</v>
      </c>
      <c r="G96" s="541">
        <f t="shared" si="113"/>
        <v>831.5399999999997</v>
      </c>
      <c r="H96" s="541">
        <f t="shared" si="113"/>
        <v>5506.24</v>
      </c>
      <c r="I96" s="541">
        <f t="shared" si="113"/>
        <v>4790.73</v>
      </c>
      <c r="J96" s="541">
        <f t="shared" si="113"/>
        <v>715.51</v>
      </c>
      <c r="K96" s="541">
        <f t="shared" si="113"/>
        <v>843.19</v>
      </c>
      <c r="L96" s="541">
        <f t="shared" si="113"/>
        <v>84.32000000000001</v>
      </c>
    </row>
    <row r="97" spans="1:12" ht="30" customHeight="1">
      <c r="A97" s="543" t="s">
        <v>1417</v>
      </c>
      <c r="B97" s="544">
        <v>1213.02</v>
      </c>
      <c r="C97" s="545">
        <v>1033.75</v>
      </c>
      <c r="D97" s="545">
        <f aca="true" t="shared" si="114" ref="D97:D101">B97-C97</f>
        <v>179.26999999999998</v>
      </c>
      <c r="E97" s="545">
        <v>1262.61</v>
      </c>
      <c r="F97" s="545">
        <v>1119.48</v>
      </c>
      <c r="G97" s="545">
        <f aca="true" t="shared" si="115" ref="G97:G101">E97-F97</f>
        <v>143.12999999999988</v>
      </c>
      <c r="H97" s="545">
        <v>1070.99</v>
      </c>
      <c r="I97" s="545">
        <v>936.46</v>
      </c>
      <c r="J97" s="545">
        <f aca="true" t="shared" si="116" ref="J97:J101">H97-I97</f>
        <v>134.52999999999997</v>
      </c>
      <c r="K97" s="545">
        <f aca="true" t="shared" si="117" ref="K97:K101">IF(A97="梅县区中医医院",ROUND(D97,2),IF(A97="惠东县第二人民医院",ROUND((D97+G97)/2,2),IF(A97="陆河县中医院",ROUND((G97+J97)/2,2),ROUND((D97+G97+J97)/3,2))))</f>
        <v>152.31</v>
      </c>
      <c r="L97" s="545">
        <f aca="true" t="shared" si="118" ref="L97:L101">ROUND(K97*0.1,2)</f>
        <v>15.23</v>
      </c>
    </row>
    <row r="98" spans="1:12" ht="30" customHeight="1">
      <c r="A98" s="543" t="s">
        <v>763</v>
      </c>
      <c r="B98" s="544">
        <v>6230.22</v>
      </c>
      <c r="C98" s="545">
        <v>5426.98</v>
      </c>
      <c r="D98" s="545">
        <f t="shared" si="114"/>
        <v>803.2400000000007</v>
      </c>
      <c r="E98" s="545">
        <v>5649.92</v>
      </c>
      <c r="F98" s="545">
        <v>4961.51</v>
      </c>
      <c r="G98" s="545">
        <f t="shared" si="115"/>
        <v>688.4099999999999</v>
      </c>
      <c r="H98" s="545">
        <v>4435.25</v>
      </c>
      <c r="I98" s="545">
        <v>3854.27</v>
      </c>
      <c r="J98" s="545">
        <f t="shared" si="116"/>
        <v>580.98</v>
      </c>
      <c r="K98" s="545">
        <f t="shared" si="117"/>
        <v>690.88</v>
      </c>
      <c r="L98" s="545">
        <f t="shared" si="118"/>
        <v>69.09</v>
      </c>
    </row>
    <row r="99" spans="1:12" ht="30" customHeight="1">
      <c r="A99" s="542" t="s">
        <v>764</v>
      </c>
      <c r="B99" s="540">
        <f aca="true" t="shared" si="119" ref="B99:L99">SUM(B100:B101)</f>
        <v>6041.860000000001</v>
      </c>
      <c r="C99" s="541">
        <f t="shared" si="119"/>
        <v>5659.26</v>
      </c>
      <c r="D99" s="541">
        <f t="shared" si="119"/>
        <v>382.60000000000036</v>
      </c>
      <c r="E99" s="541">
        <f t="shared" si="119"/>
        <v>5454.17</v>
      </c>
      <c r="F99" s="541">
        <f t="shared" si="119"/>
        <v>4744.47</v>
      </c>
      <c r="G99" s="541">
        <f t="shared" si="119"/>
        <v>709.7</v>
      </c>
      <c r="H99" s="541">
        <f t="shared" si="119"/>
        <v>4937.8099999999995</v>
      </c>
      <c r="I99" s="541">
        <f t="shared" si="119"/>
        <v>4159.17</v>
      </c>
      <c r="J99" s="541">
        <f t="shared" si="119"/>
        <v>778.6399999999999</v>
      </c>
      <c r="K99" s="541">
        <f t="shared" si="119"/>
        <v>623.6500000000001</v>
      </c>
      <c r="L99" s="541">
        <f t="shared" si="119"/>
        <v>62.36</v>
      </c>
    </row>
    <row r="100" spans="1:12" ht="30" customHeight="1">
      <c r="A100" s="543" t="s">
        <v>1418</v>
      </c>
      <c r="B100" s="544">
        <v>1281.43</v>
      </c>
      <c r="C100" s="545">
        <v>1121.55</v>
      </c>
      <c r="D100" s="545">
        <f t="shared" si="114"/>
        <v>159.8800000000001</v>
      </c>
      <c r="E100" s="545">
        <v>1327.17</v>
      </c>
      <c r="F100" s="545">
        <v>1154.47</v>
      </c>
      <c r="G100" s="545">
        <f t="shared" si="115"/>
        <v>172.70000000000005</v>
      </c>
      <c r="H100" s="545">
        <v>1295.81</v>
      </c>
      <c r="I100" s="545">
        <v>1122.17</v>
      </c>
      <c r="J100" s="545">
        <f t="shared" si="116"/>
        <v>173.63999999999987</v>
      </c>
      <c r="K100" s="545">
        <f t="shared" si="117"/>
        <v>168.74</v>
      </c>
      <c r="L100" s="545">
        <f t="shared" si="118"/>
        <v>16.87</v>
      </c>
    </row>
    <row r="101" spans="1:12" ht="30" customHeight="1">
      <c r="A101" s="543" t="s">
        <v>765</v>
      </c>
      <c r="B101" s="544">
        <v>4760.43</v>
      </c>
      <c r="C101" s="545">
        <v>4537.71</v>
      </c>
      <c r="D101" s="545">
        <f t="shared" si="114"/>
        <v>222.72000000000025</v>
      </c>
      <c r="E101" s="545">
        <v>4127</v>
      </c>
      <c r="F101" s="545">
        <v>3590</v>
      </c>
      <c r="G101" s="545">
        <f t="shared" si="115"/>
        <v>537</v>
      </c>
      <c r="H101" s="545">
        <v>3642</v>
      </c>
      <c r="I101" s="545">
        <v>3037</v>
      </c>
      <c r="J101" s="545">
        <f t="shared" si="116"/>
        <v>605</v>
      </c>
      <c r="K101" s="545">
        <f t="shared" si="117"/>
        <v>454.91</v>
      </c>
      <c r="L101" s="545">
        <f t="shared" si="118"/>
        <v>45.49</v>
      </c>
    </row>
    <row r="102" spans="1:12" ht="30" customHeight="1">
      <c r="A102" s="542" t="s">
        <v>766</v>
      </c>
      <c r="B102" s="540">
        <f aca="true" t="shared" si="120" ref="B102:L102">SUM(B103:B104)</f>
        <v>5822.1900000000005</v>
      </c>
      <c r="C102" s="541">
        <f t="shared" si="120"/>
        <v>5057.14</v>
      </c>
      <c r="D102" s="541">
        <f t="shared" si="120"/>
        <v>765.0500000000002</v>
      </c>
      <c r="E102" s="541">
        <f t="shared" si="120"/>
        <v>4907.14</v>
      </c>
      <c r="F102" s="541">
        <f t="shared" si="120"/>
        <v>4273.45</v>
      </c>
      <c r="G102" s="541">
        <f t="shared" si="120"/>
        <v>633.6900000000005</v>
      </c>
      <c r="H102" s="541">
        <f t="shared" si="120"/>
        <v>3970.84</v>
      </c>
      <c r="I102" s="541">
        <f t="shared" si="120"/>
        <v>3455.45</v>
      </c>
      <c r="J102" s="541">
        <f t="shared" si="120"/>
        <v>515.3900000000003</v>
      </c>
      <c r="K102" s="541">
        <f t="shared" si="120"/>
        <v>638.04</v>
      </c>
      <c r="L102" s="541">
        <f t="shared" si="120"/>
        <v>63.8</v>
      </c>
    </row>
    <row r="103" spans="1:12" ht="30" customHeight="1">
      <c r="A103" s="543" t="s">
        <v>1419</v>
      </c>
      <c r="B103" s="544">
        <v>271.47</v>
      </c>
      <c r="C103" s="545">
        <v>240.43</v>
      </c>
      <c r="D103" s="545">
        <f aca="true" t="shared" si="121" ref="D103:D107">B103-C103</f>
        <v>31.04000000000002</v>
      </c>
      <c r="E103" s="545">
        <v>192</v>
      </c>
      <c r="F103" s="545">
        <v>168</v>
      </c>
      <c r="G103" s="545">
        <f aca="true" t="shared" si="122" ref="G103:G107">E103-F103</f>
        <v>24</v>
      </c>
      <c r="H103" s="545">
        <v>238</v>
      </c>
      <c r="I103" s="545">
        <v>209</v>
      </c>
      <c r="J103" s="545">
        <f aca="true" t="shared" si="123" ref="J103:J107">H103-I103</f>
        <v>29</v>
      </c>
      <c r="K103" s="545">
        <f aca="true" t="shared" si="124" ref="K103:K107">IF(A103="梅县区中医医院",ROUND(D103,2),IF(A103="惠东县第二人民医院",ROUND((D103+G103)/2,2),IF(A103="陆河县中医院",ROUND((G103+J103)/2,2),ROUND((D103+G103+J103)/3,2))))</f>
        <v>28.01</v>
      </c>
      <c r="L103" s="545">
        <f aca="true" t="shared" si="125" ref="L103:L107">ROUND(K103*0.1,2)</f>
        <v>2.8</v>
      </c>
    </row>
    <row r="104" spans="1:12" ht="30" customHeight="1">
      <c r="A104" s="543" t="s">
        <v>767</v>
      </c>
      <c r="B104" s="544">
        <v>5550.72</v>
      </c>
      <c r="C104" s="545">
        <v>4816.71</v>
      </c>
      <c r="D104" s="545">
        <f t="shared" si="121"/>
        <v>734.0100000000002</v>
      </c>
      <c r="E104" s="545">
        <v>4715.14</v>
      </c>
      <c r="F104" s="545">
        <v>4105.45</v>
      </c>
      <c r="G104" s="545">
        <f t="shared" si="122"/>
        <v>609.6900000000005</v>
      </c>
      <c r="H104" s="545">
        <v>3732.84</v>
      </c>
      <c r="I104" s="545">
        <v>3246.45</v>
      </c>
      <c r="J104" s="545">
        <f t="shared" si="123"/>
        <v>486.3900000000003</v>
      </c>
      <c r="K104" s="545">
        <f t="shared" si="124"/>
        <v>610.03</v>
      </c>
      <c r="L104" s="545">
        <f t="shared" si="125"/>
        <v>61</v>
      </c>
    </row>
    <row r="105" spans="1:12" ht="30" customHeight="1">
      <c r="A105" s="251" t="s">
        <v>700</v>
      </c>
      <c r="B105" s="540">
        <f aca="true" t="shared" si="126" ref="B105:L105">SUM(B106:B107)/2</f>
        <v>2254.31</v>
      </c>
      <c r="C105" s="541">
        <f t="shared" si="126"/>
        <v>2143.2</v>
      </c>
      <c r="D105" s="541">
        <f t="shared" si="126"/>
        <v>111.11000000000013</v>
      </c>
      <c r="E105" s="541">
        <f t="shared" si="126"/>
        <v>2062</v>
      </c>
      <c r="F105" s="541">
        <f t="shared" si="126"/>
        <v>1793</v>
      </c>
      <c r="G105" s="541">
        <f t="shared" si="126"/>
        <v>269</v>
      </c>
      <c r="H105" s="541">
        <f t="shared" si="126"/>
        <v>1735</v>
      </c>
      <c r="I105" s="541">
        <f t="shared" si="126"/>
        <v>1508</v>
      </c>
      <c r="J105" s="541">
        <f t="shared" si="126"/>
        <v>227</v>
      </c>
      <c r="K105" s="541">
        <f t="shared" si="126"/>
        <v>202.37</v>
      </c>
      <c r="L105" s="541">
        <f t="shared" si="126"/>
        <v>20.24</v>
      </c>
    </row>
    <row r="106" spans="1:12" ht="30" customHeight="1">
      <c r="A106" s="542" t="s">
        <v>768</v>
      </c>
      <c r="B106" s="540">
        <f aca="true" t="shared" si="127" ref="B106:L106">SUM(B107)</f>
        <v>2254.31</v>
      </c>
      <c r="C106" s="541">
        <f t="shared" si="127"/>
        <v>2143.2</v>
      </c>
      <c r="D106" s="541">
        <f t="shared" si="127"/>
        <v>111.11000000000013</v>
      </c>
      <c r="E106" s="541">
        <f t="shared" si="127"/>
        <v>2062</v>
      </c>
      <c r="F106" s="541">
        <f t="shared" si="127"/>
        <v>1793</v>
      </c>
      <c r="G106" s="541">
        <f t="shared" si="127"/>
        <v>269</v>
      </c>
      <c r="H106" s="541">
        <f t="shared" si="127"/>
        <v>1735</v>
      </c>
      <c r="I106" s="541">
        <f t="shared" si="127"/>
        <v>1508</v>
      </c>
      <c r="J106" s="541">
        <f t="shared" si="127"/>
        <v>227</v>
      </c>
      <c r="K106" s="541">
        <f t="shared" si="127"/>
        <v>202.37</v>
      </c>
      <c r="L106" s="541">
        <f t="shared" si="127"/>
        <v>20.24</v>
      </c>
    </row>
    <row r="107" spans="1:12" ht="30" customHeight="1">
      <c r="A107" s="543" t="s">
        <v>1420</v>
      </c>
      <c r="B107" s="544">
        <v>2254.31</v>
      </c>
      <c r="C107" s="545">
        <v>2143.2</v>
      </c>
      <c r="D107" s="545">
        <f t="shared" si="121"/>
        <v>111.11000000000013</v>
      </c>
      <c r="E107" s="545">
        <v>2062</v>
      </c>
      <c r="F107" s="545">
        <v>1793</v>
      </c>
      <c r="G107" s="545">
        <f t="shared" si="122"/>
        <v>269</v>
      </c>
      <c r="H107" s="545">
        <v>1735</v>
      </c>
      <c r="I107" s="545">
        <v>1508</v>
      </c>
      <c r="J107" s="545">
        <f t="shared" si="123"/>
        <v>227</v>
      </c>
      <c r="K107" s="545">
        <f t="shared" si="124"/>
        <v>202.37</v>
      </c>
      <c r="L107" s="545">
        <f t="shared" si="125"/>
        <v>20.24</v>
      </c>
    </row>
    <row r="108" spans="1:12" ht="30" customHeight="1">
      <c r="A108" s="251" t="s">
        <v>631</v>
      </c>
      <c r="B108" s="540">
        <f aca="true" t="shared" si="128" ref="B108:L108">SUM(B109:B112)/2</f>
        <v>6154.68</v>
      </c>
      <c r="C108" s="541">
        <f t="shared" si="128"/>
        <v>5252.59</v>
      </c>
      <c r="D108" s="541">
        <f t="shared" si="128"/>
        <v>902.0899999999998</v>
      </c>
      <c r="E108" s="541">
        <f t="shared" si="128"/>
        <v>5280.969999999999</v>
      </c>
      <c r="F108" s="541">
        <f t="shared" si="128"/>
        <v>4577.58</v>
      </c>
      <c r="G108" s="541">
        <f t="shared" si="128"/>
        <v>703.3899999999999</v>
      </c>
      <c r="H108" s="541">
        <f t="shared" si="128"/>
        <v>4713.47</v>
      </c>
      <c r="I108" s="541">
        <f t="shared" si="128"/>
        <v>4015.52</v>
      </c>
      <c r="J108" s="541">
        <f t="shared" si="128"/>
        <v>697.9499999999999</v>
      </c>
      <c r="K108" s="541">
        <f t="shared" si="128"/>
        <v>767.81</v>
      </c>
      <c r="L108" s="541">
        <f t="shared" si="128"/>
        <v>76.78999999999999</v>
      </c>
    </row>
    <row r="109" spans="1:12" ht="30" customHeight="1">
      <c r="A109" s="542" t="s">
        <v>632</v>
      </c>
      <c r="B109" s="540">
        <f aca="true" t="shared" si="129" ref="B109:L109">SUM(B110:B112)</f>
        <v>6154.68</v>
      </c>
      <c r="C109" s="541">
        <f t="shared" si="129"/>
        <v>5252.59</v>
      </c>
      <c r="D109" s="541">
        <f t="shared" si="129"/>
        <v>902.0899999999998</v>
      </c>
      <c r="E109" s="541">
        <f t="shared" si="129"/>
        <v>5280.969999999999</v>
      </c>
      <c r="F109" s="541">
        <f t="shared" si="129"/>
        <v>4577.58</v>
      </c>
      <c r="G109" s="541">
        <f t="shared" si="129"/>
        <v>703.3899999999999</v>
      </c>
      <c r="H109" s="541">
        <f t="shared" si="129"/>
        <v>4713.469999999999</v>
      </c>
      <c r="I109" s="541">
        <f t="shared" si="129"/>
        <v>4015.5200000000004</v>
      </c>
      <c r="J109" s="541">
        <f t="shared" si="129"/>
        <v>697.9499999999999</v>
      </c>
      <c r="K109" s="541">
        <f t="shared" si="129"/>
        <v>767.81</v>
      </c>
      <c r="L109" s="541">
        <f t="shared" si="129"/>
        <v>76.79</v>
      </c>
    </row>
    <row r="110" spans="1:12" ht="30" customHeight="1">
      <c r="A110" s="543" t="s">
        <v>1421</v>
      </c>
      <c r="B110" s="544">
        <v>1170.57</v>
      </c>
      <c r="C110" s="545">
        <v>1009.33</v>
      </c>
      <c r="D110" s="545">
        <f aca="true" t="shared" si="130" ref="D110:D112">B110-C110</f>
        <v>161.2399999999999</v>
      </c>
      <c r="E110" s="545">
        <v>1000.78</v>
      </c>
      <c r="F110" s="545">
        <v>845.76</v>
      </c>
      <c r="G110" s="545">
        <f aca="true" t="shared" si="131" ref="G110:G112">E110-F110</f>
        <v>155.01999999999998</v>
      </c>
      <c r="H110" s="545">
        <v>858.05</v>
      </c>
      <c r="I110" s="545">
        <v>741.57</v>
      </c>
      <c r="J110" s="545">
        <f aca="true" t="shared" si="132" ref="J110:J112">H110-I110</f>
        <v>116.4799999999999</v>
      </c>
      <c r="K110" s="545">
        <f aca="true" t="shared" si="133" ref="K110:K112">IF(A110="梅县区中医医院",ROUND(D110,2),IF(A110="惠东县第二人民医院",ROUND((D110+G110)/2,2),IF(A110="陆河县中医院",ROUND((G110+J110)/2,2),ROUND((D110+G110+J110)/3,2))))</f>
        <v>144.25</v>
      </c>
      <c r="L110" s="545">
        <f aca="true" t="shared" si="134" ref="L110:L112">ROUND(K110*0.1,2)</f>
        <v>14.43</v>
      </c>
    </row>
    <row r="111" spans="1:12" ht="30" customHeight="1">
      <c r="A111" s="543" t="s">
        <v>772</v>
      </c>
      <c r="B111" s="544">
        <v>2779.76</v>
      </c>
      <c r="C111" s="545">
        <v>2319.09</v>
      </c>
      <c r="D111" s="545">
        <f t="shared" si="130"/>
        <v>460.6700000000001</v>
      </c>
      <c r="E111" s="545">
        <v>2347.24</v>
      </c>
      <c r="F111" s="545">
        <v>2091.37</v>
      </c>
      <c r="G111" s="545">
        <f t="shared" si="131"/>
        <v>255.8699999999999</v>
      </c>
      <c r="H111" s="545">
        <v>2141.57</v>
      </c>
      <c r="I111" s="545">
        <v>1804.17</v>
      </c>
      <c r="J111" s="545">
        <f t="shared" si="132"/>
        <v>337.4000000000001</v>
      </c>
      <c r="K111" s="545">
        <f t="shared" si="133"/>
        <v>351.31</v>
      </c>
      <c r="L111" s="545">
        <f t="shared" si="134"/>
        <v>35.13</v>
      </c>
    </row>
    <row r="112" spans="1:12" ht="30" customHeight="1">
      <c r="A112" s="543" t="s">
        <v>633</v>
      </c>
      <c r="B112" s="544">
        <v>2204.35</v>
      </c>
      <c r="C112" s="545">
        <v>1924.17</v>
      </c>
      <c r="D112" s="545">
        <f t="shared" si="130"/>
        <v>280.17999999999984</v>
      </c>
      <c r="E112" s="545">
        <v>1932.95</v>
      </c>
      <c r="F112" s="545">
        <v>1640.45</v>
      </c>
      <c r="G112" s="545">
        <f t="shared" si="131"/>
        <v>292.5</v>
      </c>
      <c r="H112" s="545">
        <v>1713.85</v>
      </c>
      <c r="I112" s="545">
        <v>1469.78</v>
      </c>
      <c r="J112" s="545">
        <f t="shared" si="132"/>
        <v>244.06999999999994</v>
      </c>
      <c r="K112" s="545">
        <f t="shared" si="133"/>
        <v>272.25</v>
      </c>
      <c r="L112" s="545">
        <f t="shared" si="134"/>
        <v>27.23</v>
      </c>
    </row>
    <row r="113" spans="1:12" ht="30" customHeight="1">
      <c r="A113" s="247" t="s">
        <v>634</v>
      </c>
      <c r="B113" s="540">
        <f aca="true" t="shared" si="135" ref="B113:L113">SUM(B114:B239)/2</f>
        <v>361457.7300000001</v>
      </c>
      <c r="C113" s="541">
        <f t="shared" si="135"/>
        <v>316954.23000000004</v>
      </c>
      <c r="D113" s="541">
        <f t="shared" si="135"/>
        <v>44503.49999999999</v>
      </c>
      <c r="E113" s="541">
        <f t="shared" si="135"/>
        <v>323767.63000000006</v>
      </c>
      <c r="F113" s="541">
        <f t="shared" si="135"/>
        <v>284952.8600000001</v>
      </c>
      <c r="G113" s="541">
        <f t="shared" si="135"/>
        <v>38814.770000000004</v>
      </c>
      <c r="H113" s="541">
        <f t="shared" si="135"/>
        <v>256303.26999999987</v>
      </c>
      <c r="I113" s="541">
        <f t="shared" si="135"/>
        <v>224030.91999999993</v>
      </c>
      <c r="J113" s="541">
        <f t="shared" si="135"/>
        <v>32272.350000000002</v>
      </c>
      <c r="K113" s="541">
        <f t="shared" si="135"/>
        <v>38532.15000000001</v>
      </c>
      <c r="L113" s="541">
        <f t="shared" si="135"/>
        <v>3853.2300000000014</v>
      </c>
    </row>
    <row r="114" spans="1:12" ht="30" customHeight="1">
      <c r="A114" s="251" t="s">
        <v>702</v>
      </c>
      <c r="B114" s="540">
        <f aca="true" t="shared" si="136" ref="B114:L114">SUM(B115)</f>
        <v>646.64</v>
      </c>
      <c r="C114" s="541">
        <f t="shared" si="136"/>
        <v>573.13</v>
      </c>
      <c r="D114" s="541">
        <f t="shared" si="136"/>
        <v>73.50999999999999</v>
      </c>
      <c r="E114" s="541">
        <f t="shared" si="136"/>
        <v>581</v>
      </c>
      <c r="F114" s="541">
        <f t="shared" si="136"/>
        <v>503</v>
      </c>
      <c r="G114" s="541">
        <f t="shared" si="136"/>
        <v>78</v>
      </c>
      <c r="H114" s="541">
        <f t="shared" si="136"/>
        <v>592</v>
      </c>
      <c r="I114" s="541">
        <f t="shared" si="136"/>
        <v>543</v>
      </c>
      <c r="J114" s="541">
        <f t="shared" si="136"/>
        <v>49</v>
      </c>
      <c r="K114" s="541">
        <f t="shared" si="136"/>
        <v>66.84</v>
      </c>
      <c r="L114" s="541">
        <f t="shared" si="136"/>
        <v>6.68</v>
      </c>
    </row>
    <row r="115" spans="1:12" ht="30" customHeight="1">
      <c r="A115" s="547" t="s">
        <v>1422</v>
      </c>
      <c r="B115" s="544">
        <v>646.64</v>
      </c>
      <c r="C115" s="545">
        <v>573.13</v>
      </c>
      <c r="D115" s="545">
        <f aca="true" t="shared" si="137" ref="D115:D119">B115-C115</f>
        <v>73.50999999999999</v>
      </c>
      <c r="E115" s="545">
        <v>581</v>
      </c>
      <c r="F115" s="545">
        <v>503</v>
      </c>
      <c r="G115" s="545">
        <f aca="true" t="shared" si="138" ref="G115:G119">E115-F115</f>
        <v>78</v>
      </c>
      <c r="H115" s="545">
        <v>592</v>
      </c>
      <c r="I115" s="545">
        <v>543</v>
      </c>
      <c r="J115" s="545">
        <f aca="true" t="shared" si="139" ref="J115:J119">H115-I115</f>
        <v>49</v>
      </c>
      <c r="K115" s="545">
        <f aca="true" t="shared" si="140" ref="K115:K119">IF(A115="梅县区中医医院",ROUND(D115,2),IF(A115="惠东县第二人民医院",ROUND((D115+G115)/2,2),IF(A115="陆河县中医院",ROUND((G115+J115)/2,2),ROUND((D115+G115+J115)/3,2))))</f>
        <v>66.84</v>
      </c>
      <c r="L115" s="545">
        <f aca="true" t="shared" si="141" ref="L115:L119">ROUND(K115*0.1,2)</f>
        <v>6.68</v>
      </c>
    </row>
    <row r="116" spans="1:12" ht="30" customHeight="1">
      <c r="A116" s="251" t="s">
        <v>635</v>
      </c>
      <c r="B116" s="540">
        <f aca="true" t="shared" si="142" ref="B116:L116">SUM(B117:B119)</f>
        <v>7994.5</v>
      </c>
      <c r="C116" s="541">
        <f t="shared" si="142"/>
        <v>7757.52</v>
      </c>
      <c r="D116" s="541">
        <f t="shared" si="142"/>
        <v>236.97999999999993</v>
      </c>
      <c r="E116" s="541">
        <f t="shared" si="142"/>
        <v>6411.49</v>
      </c>
      <c r="F116" s="541">
        <f t="shared" si="142"/>
        <v>6242.16</v>
      </c>
      <c r="G116" s="541">
        <f t="shared" si="142"/>
        <v>169.3300000000002</v>
      </c>
      <c r="H116" s="541">
        <f t="shared" si="142"/>
        <v>5433.719999999999</v>
      </c>
      <c r="I116" s="541">
        <f t="shared" si="142"/>
        <v>4907.02</v>
      </c>
      <c r="J116" s="541">
        <f t="shared" si="142"/>
        <v>526.6999999999996</v>
      </c>
      <c r="K116" s="541">
        <f t="shared" si="142"/>
        <v>311.01</v>
      </c>
      <c r="L116" s="541">
        <f t="shared" si="142"/>
        <v>31.1</v>
      </c>
    </row>
    <row r="117" spans="1:12" ht="30" customHeight="1">
      <c r="A117" s="547" t="s">
        <v>853</v>
      </c>
      <c r="B117" s="544">
        <v>185.16</v>
      </c>
      <c r="C117" s="545">
        <v>161.01</v>
      </c>
      <c r="D117" s="545">
        <f t="shared" si="137"/>
        <v>24.150000000000006</v>
      </c>
      <c r="E117" s="545">
        <v>211.3</v>
      </c>
      <c r="F117" s="545">
        <v>183.74</v>
      </c>
      <c r="G117" s="545">
        <f t="shared" si="138"/>
        <v>27.560000000000002</v>
      </c>
      <c r="H117" s="545">
        <v>167.03</v>
      </c>
      <c r="I117" s="545">
        <v>145.24</v>
      </c>
      <c r="J117" s="545">
        <f t="shared" si="139"/>
        <v>21.789999999999992</v>
      </c>
      <c r="K117" s="545">
        <f t="shared" si="140"/>
        <v>24.5</v>
      </c>
      <c r="L117" s="545">
        <f t="shared" si="141"/>
        <v>2.45</v>
      </c>
    </row>
    <row r="118" spans="1:12" ht="30" customHeight="1">
      <c r="A118" s="547" t="s">
        <v>1423</v>
      </c>
      <c r="B118" s="544">
        <v>1330.2</v>
      </c>
      <c r="C118" s="545">
        <v>1156.7</v>
      </c>
      <c r="D118" s="545">
        <f t="shared" si="137"/>
        <v>173.5</v>
      </c>
      <c r="E118" s="545">
        <v>970.94</v>
      </c>
      <c r="F118" s="545">
        <v>893.26</v>
      </c>
      <c r="G118" s="545">
        <f t="shared" si="138"/>
        <v>77.68000000000006</v>
      </c>
      <c r="H118" s="545">
        <v>957.37</v>
      </c>
      <c r="I118" s="545">
        <v>837.07</v>
      </c>
      <c r="J118" s="545">
        <f t="shared" si="139"/>
        <v>120.29999999999995</v>
      </c>
      <c r="K118" s="545">
        <f t="shared" si="140"/>
        <v>123.83</v>
      </c>
      <c r="L118" s="545">
        <f t="shared" si="141"/>
        <v>12.38</v>
      </c>
    </row>
    <row r="119" spans="1:12" ht="30" customHeight="1">
      <c r="A119" s="547" t="s">
        <v>777</v>
      </c>
      <c r="B119" s="544">
        <v>6479.14</v>
      </c>
      <c r="C119" s="545">
        <v>6439.81</v>
      </c>
      <c r="D119" s="545">
        <f t="shared" si="137"/>
        <v>39.32999999999993</v>
      </c>
      <c r="E119" s="545">
        <v>5229.25</v>
      </c>
      <c r="F119" s="545">
        <v>5165.16</v>
      </c>
      <c r="G119" s="545">
        <f t="shared" si="138"/>
        <v>64.09000000000015</v>
      </c>
      <c r="H119" s="545">
        <v>4309.32</v>
      </c>
      <c r="I119" s="545">
        <v>3924.71</v>
      </c>
      <c r="J119" s="545">
        <f t="shared" si="139"/>
        <v>384.6099999999997</v>
      </c>
      <c r="K119" s="545">
        <f t="shared" si="140"/>
        <v>162.68</v>
      </c>
      <c r="L119" s="545">
        <f t="shared" si="141"/>
        <v>16.27</v>
      </c>
    </row>
    <row r="120" spans="1:12" ht="30" customHeight="1">
      <c r="A120" s="251" t="s">
        <v>703</v>
      </c>
      <c r="B120" s="540">
        <f aca="true" t="shared" si="143" ref="B120:L120">SUM(B121:B122)</f>
        <v>2050.46</v>
      </c>
      <c r="C120" s="541">
        <f t="shared" si="143"/>
        <v>1779.55</v>
      </c>
      <c r="D120" s="541">
        <f t="shared" si="143"/>
        <v>270.90999999999997</v>
      </c>
      <c r="E120" s="541">
        <f t="shared" si="143"/>
        <v>1630</v>
      </c>
      <c r="F120" s="541">
        <f t="shared" si="143"/>
        <v>1436</v>
      </c>
      <c r="G120" s="541">
        <f t="shared" si="143"/>
        <v>194</v>
      </c>
      <c r="H120" s="541">
        <f t="shared" si="143"/>
        <v>1327</v>
      </c>
      <c r="I120" s="541">
        <f t="shared" si="143"/>
        <v>1140</v>
      </c>
      <c r="J120" s="541">
        <f t="shared" si="143"/>
        <v>187</v>
      </c>
      <c r="K120" s="541">
        <f t="shared" si="143"/>
        <v>217.3</v>
      </c>
      <c r="L120" s="541">
        <f t="shared" si="143"/>
        <v>21.73</v>
      </c>
    </row>
    <row r="121" spans="1:12" ht="30" customHeight="1">
      <c r="A121" s="547" t="s">
        <v>778</v>
      </c>
      <c r="B121" s="544">
        <v>1909.48</v>
      </c>
      <c r="C121" s="545">
        <v>1659.71</v>
      </c>
      <c r="D121" s="545">
        <f aca="true" t="shared" si="144" ref="D121:D126">B121-C121</f>
        <v>249.76999999999998</v>
      </c>
      <c r="E121" s="545">
        <v>1484</v>
      </c>
      <c r="F121" s="545">
        <v>1290</v>
      </c>
      <c r="G121" s="545">
        <f aca="true" t="shared" si="145" ref="G121:G126">E121-F121</f>
        <v>194</v>
      </c>
      <c r="H121" s="545">
        <v>1224</v>
      </c>
      <c r="I121" s="545">
        <v>1042</v>
      </c>
      <c r="J121" s="545">
        <f aca="true" t="shared" si="146" ref="J121:J126">H121-I121</f>
        <v>182</v>
      </c>
      <c r="K121" s="545">
        <f aca="true" t="shared" si="147" ref="K121:K126">IF(A121="梅县区中医医院",ROUND(D121,2),IF(A121="惠东县第二人民医院",ROUND((D121+G121)/2,2),IF(A121="陆河县中医院",ROUND((G121+J121)/2,2),ROUND((D121+G121+J121)/3,2))))</f>
        <v>208.59</v>
      </c>
      <c r="L121" s="545">
        <f aca="true" t="shared" si="148" ref="L121:L126">ROUND(K121*0.1,2)</f>
        <v>20.86</v>
      </c>
    </row>
    <row r="122" spans="1:12" ht="30" customHeight="1">
      <c r="A122" s="547" t="s">
        <v>1424</v>
      </c>
      <c r="B122" s="544">
        <v>140.98</v>
      </c>
      <c r="C122" s="545">
        <v>119.84</v>
      </c>
      <c r="D122" s="545">
        <f t="shared" si="144"/>
        <v>21.139999999999986</v>
      </c>
      <c r="E122" s="545">
        <v>146</v>
      </c>
      <c r="F122" s="545">
        <v>146</v>
      </c>
      <c r="G122" s="545">
        <f t="shared" si="145"/>
        <v>0</v>
      </c>
      <c r="H122" s="545">
        <v>103</v>
      </c>
      <c r="I122" s="545">
        <v>98</v>
      </c>
      <c r="J122" s="545">
        <f t="shared" si="146"/>
        <v>5</v>
      </c>
      <c r="K122" s="545">
        <f t="shared" si="147"/>
        <v>8.71</v>
      </c>
      <c r="L122" s="545">
        <f t="shared" si="148"/>
        <v>0.87</v>
      </c>
    </row>
    <row r="123" spans="1:12" ht="30" customHeight="1">
      <c r="A123" s="251" t="s">
        <v>637</v>
      </c>
      <c r="B123" s="540">
        <f aca="true" t="shared" si="149" ref="B123:L123">SUM(B124:B126)</f>
        <v>7542.869999999999</v>
      </c>
      <c r="C123" s="541">
        <f t="shared" si="149"/>
        <v>6434.75</v>
      </c>
      <c r="D123" s="541">
        <f t="shared" si="149"/>
        <v>1108.1199999999994</v>
      </c>
      <c r="E123" s="541">
        <f t="shared" si="149"/>
        <v>6711.43</v>
      </c>
      <c r="F123" s="541">
        <f t="shared" si="149"/>
        <v>5672.24</v>
      </c>
      <c r="G123" s="541">
        <f t="shared" si="149"/>
        <v>1039.19</v>
      </c>
      <c r="H123" s="541">
        <f t="shared" si="149"/>
        <v>5147.84</v>
      </c>
      <c r="I123" s="541">
        <f t="shared" si="149"/>
        <v>4352.150000000001</v>
      </c>
      <c r="J123" s="541">
        <f t="shared" si="149"/>
        <v>795.6899999999996</v>
      </c>
      <c r="K123" s="541">
        <f t="shared" si="149"/>
        <v>980.99</v>
      </c>
      <c r="L123" s="541">
        <f t="shared" si="149"/>
        <v>98.1</v>
      </c>
    </row>
    <row r="124" spans="1:12" ht="30" customHeight="1">
      <c r="A124" s="547" t="s">
        <v>779</v>
      </c>
      <c r="B124" s="544">
        <v>5661.87</v>
      </c>
      <c r="C124" s="545">
        <v>4798.51</v>
      </c>
      <c r="D124" s="545">
        <f t="shared" si="144"/>
        <v>863.3599999999997</v>
      </c>
      <c r="E124" s="545">
        <v>4965.99</v>
      </c>
      <c r="F124" s="545">
        <v>4153.9</v>
      </c>
      <c r="G124" s="545">
        <f t="shared" si="145"/>
        <v>812.0900000000001</v>
      </c>
      <c r="H124" s="545">
        <v>3687.68</v>
      </c>
      <c r="I124" s="545">
        <v>3113.78</v>
      </c>
      <c r="J124" s="545">
        <f t="shared" si="146"/>
        <v>573.8999999999996</v>
      </c>
      <c r="K124" s="545">
        <f t="shared" si="147"/>
        <v>749.78</v>
      </c>
      <c r="L124" s="545">
        <f t="shared" si="148"/>
        <v>74.98</v>
      </c>
    </row>
    <row r="125" spans="1:12" ht="30" customHeight="1">
      <c r="A125" s="547" t="s">
        <v>1425</v>
      </c>
      <c r="B125" s="544">
        <v>1214.19</v>
      </c>
      <c r="C125" s="545">
        <v>1056.4</v>
      </c>
      <c r="D125" s="545">
        <f t="shared" si="144"/>
        <v>157.78999999999996</v>
      </c>
      <c r="E125" s="545">
        <v>1114.72</v>
      </c>
      <c r="F125" s="545">
        <v>969.89</v>
      </c>
      <c r="G125" s="545">
        <f t="shared" si="145"/>
        <v>144.83000000000004</v>
      </c>
      <c r="H125" s="545">
        <v>937.57</v>
      </c>
      <c r="I125" s="545">
        <v>783.94</v>
      </c>
      <c r="J125" s="545">
        <f t="shared" si="146"/>
        <v>153.63</v>
      </c>
      <c r="K125" s="545">
        <f t="shared" si="147"/>
        <v>152.08</v>
      </c>
      <c r="L125" s="545">
        <f t="shared" si="148"/>
        <v>15.21</v>
      </c>
    </row>
    <row r="126" spans="1:12" ht="30" customHeight="1">
      <c r="A126" s="547" t="s">
        <v>1426</v>
      </c>
      <c r="B126" s="544">
        <v>666.81</v>
      </c>
      <c r="C126" s="545">
        <v>579.84</v>
      </c>
      <c r="D126" s="545">
        <f t="shared" si="144"/>
        <v>86.96999999999991</v>
      </c>
      <c r="E126" s="545">
        <v>630.72</v>
      </c>
      <c r="F126" s="545">
        <v>548.45</v>
      </c>
      <c r="G126" s="545">
        <f t="shared" si="145"/>
        <v>82.26999999999998</v>
      </c>
      <c r="H126" s="545">
        <v>522.59</v>
      </c>
      <c r="I126" s="545">
        <v>454.43</v>
      </c>
      <c r="J126" s="545">
        <f t="shared" si="146"/>
        <v>68.16000000000003</v>
      </c>
      <c r="K126" s="545">
        <f t="shared" si="147"/>
        <v>79.13</v>
      </c>
      <c r="L126" s="545">
        <f t="shared" si="148"/>
        <v>7.91</v>
      </c>
    </row>
    <row r="127" spans="1:12" ht="30" customHeight="1">
      <c r="A127" s="251" t="s">
        <v>704</v>
      </c>
      <c r="B127" s="540">
        <f aca="true" t="shared" si="150" ref="B127:L127">SUM(B128:B130)</f>
        <v>3129.98</v>
      </c>
      <c r="C127" s="541">
        <f t="shared" si="150"/>
        <v>2716.6399999999994</v>
      </c>
      <c r="D127" s="541">
        <f t="shared" si="150"/>
        <v>413.3400000000003</v>
      </c>
      <c r="E127" s="541">
        <f t="shared" si="150"/>
        <v>2963.44</v>
      </c>
      <c r="F127" s="541">
        <f t="shared" si="150"/>
        <v>2572.58</v>
      </c>
      <c r="G127" s="541">
        <f t="shared" si="150"/>
        <v>390.86</v>
      </c>
      <c r="H127" s="541">
        <f t="shared" si="150"/>
        <v>2290.59</v>
      </c>
      <c r="I127" s="541">
        <f t="shared" si="150"/>
        <v>2006.99</v>
      </c>
      <c r="J127" s="541">
        <f t="shared" si="150"/>
        <v>283.59999999999997</v>
      </c>
      <c r="K127" s="541">
        <f t="shared" si="150"/>
        <v>362.59999999999997</v>
      </c>
      <c r="L127" s="541">
        <f t="shared" si="150"/>
        <v>36.27</v>
      </c>
    </row>
    <row r="128" spans="1:12" ht="30" customHeight="1">
      <c r="A128" s="547" t="s">
        <v>1427</v>
      </c>
      <c r="B128" s="544">
        <v>409.06</v>
      </c>
      <c r="C128" s="545">
        <v>358.28</v>
      </c>
      <c r="D128" s="545">
        <f aca="true" t="shared" si="151" ref="D128:D130">B128-C128</f>
        <v>50.78000000000003</v>
      </c>
      <c r="E128" s="545">
        <v>347.44</v>
      </c>
      <c r="F128" s="545">
        <v>306.58</v>
      </c>
      <c r="G128" s="545">
        <f aca="true" t="shared" si="152" ref="G128:G130">E128-F128</f>
        <v>40.860000000000014</v>
      </c>
      <c r="H128" s="545">
        <v>280.59</v>
      </c>
      <c r="I128" s="545">
        <v>243.99</v>
      </c>
      <c r="J128" s="545">
        <f aca="true" t="shared" si="153" ref="J128:J130">H128-I128</f>
        <v>36.599999999999966</v>
      </c>
      <c r="K128" s="545">
        <f aca="true" t="shared" si="154" ref="K128:K130">IF(A128="梅县区中医医院",ROUND(D128,2),IF(A128="惠东县第二人民医院",ROUND((D128+G128)/2,2),IF(A128="陆河县中医院",ROUND((G128+J128)/2,2),ROUND((D128+G128+J128)/3,2))))</f>
        <v>42.75</v>
      </c>
      <c r="L128" s="545">
        <f aca="true" t="shared" si="155" ref="L128:L130">ROUND(K128*0.1,2)</f>
        <v>4.28</v>
      </c>
    </row>
    <row r="129" spans="1:12" ht="30" customHeight="1">
      <c r="A129" s="547" t="s">
        <v>1428</v>
      </c>
      <c r="B129" s="544">
        <v>2351.78</v>
      </c>
      <c r="C129" s="545">
        <v>1998.33</v>
      </c>
      <c r="D129" s="545">
        <f t="shared" si="151"/>
        <v>353.4500000000003</v>
      </c>
      <c r="E129" s="545">
        <v>2345</v>
      </c>
      <c r="F129" s="545">
        <v>2021</v>
      </c>
      <c r="G129" s="545">
        <f t="shared" si="152"/>
        <v>324</v>
      </c>
      <c r="H129" s="545">
        <v>1797</v>
      </c>
      <c r="I129" s="545">
        <v>1565</v>
      </c>
      <c r="J129" s="545">
        <f t="shared" si="153"/>
        <v>232</v>
      </c>
      <c r="K129" s="545">
        <f t="shared" si="154"/>
        <v>303.15</v>
      </c>
      <c r="L129" s="545">
        <f t="shared" si="155"/>
        <v>30.32</v>
      </c>
    </row>
    <row r="130" spans="1:12" ht="30" customHeight="1">
      <c r="A130" s="547" t="s">
        <v>1429</v>
      </c>
      <c r="B130" s="544">
        <v>369.14</v>
      </c>
      <c r="C130" s="545">
        <v>360.03</v>
      </c>
      <c r="D130" s="545">
        <f t="shared" si="151"/>
        <v>9.110000000000014</v>
      </c>
      <c r="E130" s="545">
        <v>271</v>
      </c>
      <c r="F130" s="545">
        <v>245</v>
      </c>
      <c r="G130" s="545">
        <f t="shared" si="152"/>
        <v>26</v>
      </c>
      <c r="H130" s="545">
        <v>213</v>
      </c>
      <c r="I130" s="545">
        <v>198</v>
      </c>
      <c r="J130" s="545">
        <f t="shared" si="153"/>
        <v>15</v>
      </c>
      <c r="K130" s="545">
        <f t="shared" si="154"/>
        <v>16.7</v>
      </c>
      <c r="L130" s="545">
        <f t="shared" si="155"/>
        <v>1.67</v>
      </c>
    </row>
    <row r="131" spans="1:12" ht="30" customHeight="1">
      <c r="A131" s="251" t="s">
        <v>641</v>
      </c>
      <c r="B131" s="540">
        <f aca="true" t="shared" si="156" ref="B131:L131">SUM(B132:B134)</f>
        <v>11792.91</v>
      </c>
      <c r="C131" s="541">
        <f t="shared" si="156"/>
        <v>10165.02</v>
      </c>
      <c r="D131" s="541">
        <f t="shared" si="156"/>
        <v>1627.89</v>
      </c>
      <c r="E131" s="541">
        <f t="shared" si="156"/>
        <v>10084.8</v>
      </c>
      <c r="F131" s="541">
        <f t="shared" si="156"/>
        <v>8606.66</v>
      </c>
      <c r="G131" s="541">
        <f t="shared" si="156"/>
        <v>1478.1399999999999</v>
      </c>
      <c r="H131" s="541">
        <f t="shared" si="156"/>
        <v>8367.43</v>
      </c>
      <c r="I131" s="541">
        <f t="shared" si="156"/>
        <v>7142.589999999999</v>
      </c>
      <c r="J131" s="541">
        <f t="shared" si="156"/>
        <v>1224.8400000000004</v>
      </c>
      <c r="K131" s="541">
        <f t="shared" si="156"/>
        <v>1443.62</v>
      </c>
      <c r="L131" s="541">
        <f t="shared" si="156"/>
        <v>144.36</v>
      </c>
    </row>
    <row r="132" spans="1:12" ht="30" customHeight="1">
      <c r="A132" s="547" t="s">
        <v>1430</v>
      </c>
      <c r="B132" s="544">
        <v>7551.57</v>
      </c>
      <c r="C132" s="545">
        <v>6469.44</v>
      </c>
      <c r="D132" s="545">
        <f aca="true" t="shared" si="157" ref="D132:D134">B132-C132</f>
        <v>1082.13</v>
      </c>
      <c r="E132" s="545">
        <v>6613.98</v>
      </c>
      <c r="F132" s="545">
        <v>5671.32</v>
      </c>
      <c r="G132" s="545">
        <f aca="true" t="shared" si="158" ref="G132:G134">E132-F132</f>
        <v>942.6599999999999</v>
      </c>
      <c r="H132" s="545">
        <v>5417.13</v>
      </c>
      <c r="I132" s="545">
        <v>4666.03</v>
      </c>
      <c r="J132" s="545">
        <f aca="true" t="shared" si="159" ref="J132:J134">H132-I132</f>
        <v>751.1000000000004</v>
      </c>
      <c r="K132" s="545">
        <f aca="true" t="shared" si="160" ref="K132:K134">IF(A132="梅县区中医医院",ROUND(D132,2),IF(A132="惠东县第二人民医院",ROUND((D132+G132)/2,2),IF(A132="陆河县中医院",ROUND((G132+J132)/2,2),ROUND((D132+G132+J132)/3,2))))</f>
        <v>925.3</v>
      </c>
      <c r="L132" s="545">
        <f aca="true" t="shared" si="161" ref="L132:L134">ROUND(K132*0.1,2)</f>
        <v>92.53</v>
      </c>
    </row>
    <row r="133" spans="1:12" ht="30" customHeight="1">
      <c r="A133" s="547" t="s">
        <v>1431</v>
      </c>
      <c r="B133" s="544">
        <v>2172.3</v>
      </c>
      <c r="C133" s="545">
        <v>1885.16</v>
      </c>
      <c r="D133" s="545">
        <f t="shared" si="157"/>
        <v>287.1400000000001</v>
      </c>
      <c r="E133" s="545">
        <v>1762.67</v>
      </c>
      <c r="F133" s="545">
        <v>1509.63</v>
      </c>
      <c r="G133" s="545">
        <f t="shared" si="158"/>
        <v>253.03999999999996</v>
      </c>
      <c r="H133" s="545">
        <v>1735.18</v>
      </c>
      <c r="I133" s="545">
        <v>1484.28</v>
      </c>
      <c r="J133" s="545">
        <f t="shared" si="159"/>
        <v>250.9000000000001</v>
      </c>
      <c r="K133" s="545">
        <f t="shared" si="160"/>
        <v>263.69</v>
      </c>
      <c r="L133" s="545">
        <f t="shared" si="161"/>
        <v>26.37</v>
      </c>
    </row>
    <row r="134" spans="1:12" ht="30" customHeight="1">
      <c r="A134" s="547" t="s">
        <v>1432</v>
      </c>
      <c r="B134" s="544">
        <v>2069.04</v>
      </c>
      <c r="C134" s="545">
        <v>1810.42</v>
      </c>
      <c r="D134" s="545">
        <f t="shared" si="157"/>
        <v>258.6199999999999</v>
      </c>
      <c r="E134" s="545">
        <v>1708.15</v>
      </c>
      <c r="F134" s="545">
        <v>1425.71</v>
      </c>
      <c r="G134" s="545">
        <f t="shared" si="158"/>
        <v>282.44000000000005</v>
      </c>
      <c r="H134" s="545">
        <v>1215.12</v>
      </c>
      <c r="I134" s="545">
        <v>992.28</v>
      </c>
      <c r="J134" s="545">
        <f t="shared" si="159"/>
        <v>222.83999999999992</v>
      </c>
      <c r="K134" s="545">
        <f t="shared" si="160"/>
        <v>254.63</v>
      </c>
      <c r="L134" s="545">
        <f t="shared" si="161"/>
        <v>25.46</v>
      </c>
    </row>
    <row r="135" spans="1:12" ht="30" customHeight="1">
      <c r="A135" s="251" t="s">
        <v>639</v>
      </c>
      <c r="B135" s="540">
        <f aca="true" t="shared" si="162" ref="B135:L135">SUM(B136:B138)</f>
        <v>7096.52</v>
      </c>
      <c r="C135" s="541">
        <f t="shared" si="162"/>
        <v>6284.54</v>
      </c>
      <c r="D135" s="541">
        <f t="shared" si="162"/>
        <v>811.9800000000005</v>
      </c>
      <c r="E135" s="541">
        <f t="shared" si="162"/>
        <v>8460.01</v>
      </c>
      <c r="F135" s="541">
        <f t="shared" si="162"/>
        <v>7375.929999999999</v>
      </c>
      <c r="G135" s="541">
        <f t="shared" si="162"/>
        <v>1084.0800000000002</v>
      </c>
      <c r="H135" s="541">
        <f t="shared" si="162"/>
        <v>4849.13</v>
      </c>
      <c r="I135" s="541">
        <f t="shared" si="162"/>
        <v>4211.27</v>
      </c>
      <c r="J135" s="541">
        <f t="shared" si="162"/>
        <v>637.8600000000002</v>
      </c>
      <c r="K135" s="541">
        <f t="shared" si="162"/>
        <v>844.64</v>
      </c>
      <c r="L135" s="541">
        <f t="shared" si="162"/>
        <v>84.46000000000001</v>
      </c>
    </row>
    <row r="136" spans="1:12" ht="30" customHeight="1">
      <c r="A136" s="547" t="s">
        <v>1433</v>
      </c>
      <c r="B136" s="544">
        <v>6122.01</v>
      </c>
      <c r="C136" s="545">
        <v>5338.03</v>
      </c>
      <c r="D136" s="545">
        <f aca="true" t="shared" si="163" ref="D136:D138">B136-C136</f>
        <v>783.9800000000005</v>
      </c>
      <c r="E136" s="545">
        <v>7662.12</v>
      </c>
      <c r="F136" s="545">
        <v>6694.24</v>
      </c>
      <c r="G136" s="545">
        <f aca="true" t="shared" si="164" ref="G136:G138">E136-F136</f>
        <v>967.8800000000001</v>
      </c>
      <c r="H136" s="545">
        <v>4199.89</v>
      </c>
      <c r="I136" s="545">
        <v>3652.75</v>
      </c>
      <c r="J136" s="545">
        <f aca="true" t="shared" si="165" ref="J136:J138">H136-I136</f>
        <v>547.1400000000003</v>
      </c>
      <c r="K136" s="545">
        <f aca="true" t="shared" si="166" ref="K136:K138">IF(A136="梅县区中医医院",ROUND(D136,2),IF(A136="惠东县第二人民医院",ROUND((D136+G136)/2,2),IF(A136="陆河县中医院",ROUND((G136+J136)/2,2),ROUND((D136+G136+J136)/3,2))))</f>
        <v>766.33</v>
      </c>
      <c r="L136" s="545">
        <f aca="true" t="shared" si="167" ref="L136:L138">ROUND(K136*0.1,2)</f>
        <v>76.63</v>
      </c>
    </row>
    <row r="137" spans="1:12" ht="30" customHeight="1">
      <c r="A137" s="547" t="s">
        <v>1434</v>
      </c>
      <c r="B137" s="544">
        <v>819.7</v>
      </c>
      <c r="C137" s="545">
        <v>811.89</v>
      </c>
      <c r="D137" s="545">
        <f t="shared" si="163"/>
        <v>7.810000000000059</v>
      </c>
      <c r="E137" s="545">
        <v>635.48</v>
      </c>
      <c r="F137" s="545">
        <v>540.46</v>
      </c>
      <c r="G137" s="545">
        <f t="shared" si="164"/>
        <v>95.01999999999998</v>
      </c>
      <c r="H137" s="545">
        <v>471.67</v>
      </c>
      <c r="I137" s="545">
        <v>404.11</v>
      </c>
      <c r="J137" s="545">
        <f t="shared" si="165"/>
        <v>67.56</v>
      </c>
      <c r="K137" s="545">
        <f t="shared" si="166"/>
        <v>56.8</v>
      </c>
      <c r="L137" s="545">
        <f t="shared" si="167"/>
        <v>5.68</v>
      </c>
    </row>
    <row r="138" spans="1:12" ht="30" customHeight="1">
      <c r="A138" s="547" t="s">
        <v>1435</v>
      </c>
      <c r="B138" s="544">
        <v>154.81</v>
      </c>
      <c r="C138" s="545">
        <v>134.62</v>
      </c>
      <c r="D138" s="545">
        <f t="shared" si="163"/>
        <v>20.189999999999998</v>
      </c>
      <c r="E138" s="545">
        <v>162.41</v>
      </c>
      <c r="F138" s="545">
        <v>141.23</v>
      </c>
      <c r="G138" s="545">
        <f t="shared" si="164"/>
        <v>21.180000000000007</v>
      </c>
      <c r="H138" s="545">
        <v>177.57</v>
      </c>
      <c r="I138" s="545">
        <v>154.41</v>
      </c>
      <c r="J138" s="545">
        <f t="shared" si="165"/>
        <v>23.159999999999997</v>
      </c>
      <c r="K138" s="545">
        <f t="shared" si="166"/>
        <v>21.51</v>
      </c>
      <c r="L138" s="545">
        <f t="shared" si="167"/>
        <v>2.15</v>
      </c>
    </row>
    <row r="139" spans="1:12" ht="30" customHeight="1">
      <c r="A139" s="251" t="s">
        <v>705</v>
      </c>
      <c r="B139" s="540">
        <f aca="true" t="shared" si="168" ref="B139:L139">SUM(B140:B143)</f>
        <v>3901.08</v>
      </c>
      <c r="C139" s="541">
        <f t="shared" si="168"/>
        <v>3397.4900000000002</v>
      </c>
      <c r="D139" s="541">
        <f t="shared" si="168"/>
        <v>503.5900000000001</v>
      </c>
      <c r="E139" s="541">
        <f t="shared" si="168"/>
        <v>3478.18</v>
      </c>
      <c r="F139" s="541">
        <f t="shared" si="168"/>
        <v>3030.25</v>
      </c>
      <c r="G139" s="541">
        <f t="shared" si="168"/>
        <v>447.92999999999984</v>
      </c>
      <c r="H139" s="541">
        <f t="shared" si="168"/>
        <v>3289.8</v>
      </c>
      <c r="I139" s="541">
        <f t="shared" si="168"/>
        <v>2859.27</v>
      </c>
      <c r="J139" s="541">
        <f t="shared" si="168"/>
        <v>430.53000000000003</v>
      </c>
      <c r="K139" s="541">
        <f t="shared" si="168"/>
        <v>460.69</v>
      </c>
      <c r="L139" s="541">
        <f t="shared" si="168"/>
        <v>46.07</v>
      </c>
    </row>
    <row r="140" spans="1:12" ht="30" customHeight="1">
      <c r="A140" s="547" t="s">
        <v>784</v>
      </c>
      <c r="B140" s="544">
        <v>2324.27</v>
      </c>
      <c r="C140" s="545">
        <v>2026.09</v>
      </c>
      <c r="D140" s="545">
        <f aca="true" t="shared" si="169" ref="D140:D143">B140-C140</f>
        <v>298.18000000000006</v>
      </c>
      <c r="E140" s="545">
        <v>2093.2</v>
      </c>
      <c r="F140" s="545">
        <v>1825.2</v>
      </c>
      <c r="G140" s="545">
        <f aca="true" t="shared" si="170" ref="G140:G143">E140-F140</f>
        <v>267.9999999999998</v>
      </c>
      <c r="H140" s="545">
        <v>1912.3</v>
      </c>
      <c r="I140" s="545">
        <v>1662.5</v>
      </c>
      <c r="J140" s="545">
        <f aca="true" t="shared" si="171" ref="J140:J143">H140-I140</f>
        <v>249.79999999999995</v>
      </c>
      <c r="K140" s="545">
        <f aca="true" t="shared" si="172" ref="K140:K143">IF(A140="梅县区中医医院",ROUND(D140,2),IF(A140="惠东县第二人民医院",ROUND((D140+G140)/2,2),IF(A140="陆河县中医院",ROUND((G140+J140)/2,2),ROUND((D140+G140+J140)/3,2))))</f>
        <v>271.99</v>
      </c>
      <c r="L140" s="545">
        <f aca="true" t="shared" si="173" ref="L140:L143">ROUND(K140*0.1,2)</f>
        <v>27.2</v>
      </c>
    </row>
    <row r="141" spans="1:12" ht="30" customHeight="1">
      <c r="A141" s="547" t="s">
        <v>1436</v>
      </c>
      <c r="B141" s="544">
        <v>131.09</v>
      </c>
      <c r="C141" s="545">
        <v>114.06</v>
      </c>
      <c r="D141" s="545">
        <f t="shared" si="169"/>
        <v>17.03</v>
      </c>
      <c r="E141" s="545">
        <v>128.9</v>
      </c>
      <c r="F141" s="545">
        <v>109.3</v>
      </c>
      <c r="G141" s="545">
        <f t="shared" si="170"/>
        <v>19.60000000000001</v>
      </c>
      <c r="H141" s="545">
        <v>96.08</v>
      </c>
      <c r="I141" s="545">
        <v>83.55</v>
      </c>
      <c r="J141" s="545">
        <f t="shared" si="171"/>
        <v>12.530000000000001</v>
      </c>
      <c r="K141" s="545">
        <f t="shared" si="172"/>
        <v>16.39</v>
      </c>
      <c r="L141" s="545">
        <f t="shared" si="173"/>
        <v>1.64</v>
      </c>
    </row>
    <row r="142" spans="1:12" ht="30" customHeight="1">
      <c r="A142" s="547" t="s">
        <v>859</v>
      </c>
      <c r="B142" s="544">
        <v>326.48</v>
      </c>
      <c r="C142" s="545">
        <v>282.69</v>
      </c>
      <c r="D142" s="545">
        <f t="shared" si="169"/>
        <v>43.79000000000002</v>
      </c>
      <c r="E142" s="545">
        <v>215.16</v>
      </c>
      <c r="F142" s="545">
        <v>186.27</v>
      </c>
      <c r="G142" s="545">
        <f t="shared" si="170"/>
        <v>28.889999999999986</v>
      </c>
      <c r="H142" s="545">
        <v>173</v>
      </c>
      <c r="I142" s="545">
        <v>149.93</v>
      </c>
      <c r="J142" s="545">
        <f t="shared" si="171"/>
        <v>23.069999999999993</v>
      </c>
      <c r="K142" s="545">
        <f t="shared" si="172"/>
        <v>31.92</v>
      </c>
      <c r="L142" s="545">
        <f t="shared" si="173"/>
        <v>3.19</v>
      </c>
    </row>
    <row r="143" spans="1:12" ht="30" customHeight="1">
      <c r="A143" s="547" t="s">
        <v>783</v>
      </c>
      <c r="B143" s="544">
        <v>1119.24</v>
      </c>
      <c r="C143" s="545">
        <v>974.65</v>
      </c>
      <c r="D143" s="545">
        <f t="shared" si="169"/>
        <v>144.59000000000003</v>
      </c>
      <c r="E143" s="545">
        <v>1040.92</v>
      </c>
      <c r="F143" s="545">
        <v>909.48</v>
      </c>
      <c r="G143" s="545">
        <f t="shared" si="170"/>
        <v>131.44000000000005</v>
      </c>
      <c r="H143" s="545">
        <v>1108.42</v>
      </c>
      <c r="I143" s="545">
        <v>963.29</v>
      </c>
      <c r="J143" s="545">
        <f t="shared" si="171"/>
        <v>145.1300000000001</v>
      </c>
      <c r="K143" s="545">
        <f t="shared" si="172"/>
        <v>140.39</v>
      </c>
      <c r="L143" s="545">
        <f t="shared" si="173"/>
        <v>14.04</v>
      </c>
    </row>
    <row r="144" spans="1:12" ht="30" customHeight="1">
      <c r="A144" s="251" t="s">
        <v>643</v>
      </c>
      <c r="B144" s="540">
        <f aca="true" t="shared" si="174" ref="B144:L144">SUM(B145:B147)</f>
        <v>12601.1</v>
      </c>
      <c r="C144" s="541">
        <f t="shared" si="174"/>
        <v>11138.61</v>
      </c>
      <c r="D144" s="541">
        <f t="shared" si="174"/>
        <v>1462.4899999999996</v>
      </c>
      <c r="E144" s="541">
        <f t="shared" si="174"/>
        <v>12428.91</v>
      </c>
      <c r="F144" s="541">
        <f t="shared" si="174"/>
        <v>11019.749999999998</v>
      </c>
      <c r="G144" s="541">
        <f t="shared" si="174"/>
        <v>1409.1600000000008</v>
      </c>
      <c r="H144" s="541">
        <f t="shared" si="174"/>
        <v>10994.500000000002</v>
      </c>
      <c r="I144" s="541">
        <f t="shared" si="174"/>
        <v>9662.83</v>
      </c>
      <c r="J144" s="541">
        <f t="shared" si="174"/>
        <v>1331.67</v>
      </c>
      <c r="K144" s="541">
        <f t="shared" si="174"/>
        <v>1401.1100000000001</v>
      </c>
      <c r="L144" s="541">
        <f t="shared" si="174"/>
        <v>140.11</v>
      </c>
    </row>
    <row r="145" spans="1:12" ht="30" customHeight="1">
      <c r="A145" s="547" t="s">
        <v>785</v>
      </c>
      <c r="B145" s="544">
        <v>9458.32</v>
      </c>
      <c r="C145" s="545">
        <v>8238.5</v>
      </c>
      <c r="D145" s="545">
        <f aca="true" t="shared" si="175" ref="D145:D147">B145-C145</f>
        <v>1219.8199999999997</v>
      </c>
      <c r="E145" s="545">
        <v>9607.52</v>
      </c>
      <c r="F145" s="545">
        <v>8462.57</v>
      </c>
      <c r="G145" s="545">
        <f aca="true" t="shared" si="176" ref="G145:G147">E145-F145</f>
        <v>1144.9500000000007</v>
      </c>
      <c r="H145" s="545">
        <v>8696.6</v>
      </c>
      <c r="I145" s="545">
        <v>7686.85</v>
      </c>
      <c r="J145" s="545">
        <f aca="true" t="shared" si="177" ref="J145:J147">H145-I145</f>
        <v>1009.75</v>
      </c>
      <c r="K145" s="545">
        <f aca="true" t="shared" si="178" ref="K145:K147">IF(A145="梅县区中医医院",ROUND(D145,2),IF(A145="惠东县第二人民医院",ROUND((D145+G145)/2,2),IF(A145="陆河县中医院",ROUND((G145+J145)/2,2),ROUND((D145+G145+J145)/3,2))))</f>
        <v>1124.84</v>
      </c>
      <c r="L145" s="545">
        <f aca="true" t="shared" si="179" ref="L145:L147">ROUND(K145*0.1,2)</f>
        <v>112.48</v>
      </c>
    </row>
    <row r="146" spans="1:12" ht="30" customHeight="1">
      <c r="A146" s="547" t="s">
        <v>1437</v>
      </c>
      <c r="B146" s="544">
        <v>2174.93</v>
      </c>
      <c r="C146" s="545">
        <v>2020.54</v>
      </c>
      <c r="D146" s="545">
        <f t="shared" si="175"/>
        <v>154.38999999999987</v>
      </c>
      <c r="E146" s="545">
        <v>1946.96</v>
      </c>
      <c r="F146" s="545">
        <v>1769.96</v>
      </c>
      <c r="G146" s="545">
        <f t="shared" si="176"/>
        <v>177</v>
      </c>
      <c r="H146" s="545">
        <v>1409.45</v>
      </c>
      <c r="I146" s="545">
        <v>1219.99</v>
      </c>
      <c r="J146" s="545">
        <f t="shared" si="177"/>
        <v>189.46000000000004</v>
      </c>
      <c r="K146" s="545">
        <f t="shared" si="178"/>
        <v>173.62</v>
      </c>
      <c r="L146" s="545">
        <f t="shared" si="179"/>
        <v>17.36</v>
      </c>
    </row>
    <row r="147" spans="1:12" ht="30" customHeight="1">
      <c r="A147" s="547" t="s">
        <v>786</v>
      </c>
      <c r="B147" s="544">
        <v>967.85</v>
      </c>
      <c r="C147" s="545">
        <v>879.57</v>
      </c>
      <c r="D147" s="545">
        <f t="shared" si="175"/>
        <v>88.27999999999997</v>
      </c>
      <c r="E147" s="545">
        <v>874.43</v>
      </c>
      <c r="F147" s="545">
        <v>787.22</v>
      </c>
      <c r="G147" s="545">
        <f t="shared" si="176"/>
        <v>87.20999999999992</v>
      </c>
      <c r="H147" s="545">
        <v>888.45</v>
      </c>
      <c r="I147" s="545">
        <v>755.99</v>
      </c>
      <c r="J147" s="545">
        <f t="shared" si="177"/>
        <v>132.46000000000004</v>
      </c>
      <c r="K147" s="545">
        <f t="shared" si="178"/>
        <v>102.65</v>
      </c>
      <c r="L147" s="545">
        <f t="shared" si="179"/>
        <v>10.27</v>
      </c>
    </row>
    <row r="148" spans="1:12" ht="30" customHeight="1">
      <c r="A148" s="251" t="s">
        <v>706</v>
      </c>
      <c r="B148" s="540">
        <f aca="true" t="shared" si="180" ref="B148:L148">SUM(B149:B151)</f>
        <v>4905.889999999999</v>
      </c>
      <c r="C148" s="541">
        <f t="shared" si="180"/>
        <v>4271.860000000001</v>
      </c>
      <c r="D148" s="541">
        <f t="shared" si="180"/>
        <v>634.0299999999995</v>
      </c>
      <c r="E148" s="541">
        <f t="shared" si="180"/>
        <v>4249.45</v>
      </c>
      <c r="F148" s="541">
        <f t="shared" si="180"/>
        <v>3704.48</v>
      </c>
      <c r="G148" s="541">
        <f t="shared" si="180"/>
        <v>544.97</v>
      </c>
      <c r="H148" s="541">
        <f t="shared" si="180"/>
        <v>3601.71</v>
      </c>
      <c r="I148" s="541">
        <f t="shared" si="180"/>
        <v>3131.09</v>
      </c>
      <c r="J148" s="541">
        <f t="shared" si="180"/>
        <v>470.61999999999995</v>
      </c>
      <c r="K148" s="541">
        <f t="shared" si="180"/>
        <v>549.87</v>
      </c>
      <c r="L148" s="541">
        <f t="shared" si="180"/>
        <v>55.00000000000001</v>
      </c>
    </row>
    <row r="149" spans="1:12" ht="30" customHeight="1">
      <c r="A149" s="547" t="s">
        <v>787</v>
      </c>
      <c r="B149" s="544">
        <v>3763.49</v>
      </c>
      <c r="C149" s="545">
        <v>3282.76</v>
      </c>
      <c r="D149" s="545">
        <f aca="true" t="shared" si="181" ref="D149:D151">B149-C149</f>
        <v>480.72999999999956</v>
      </c>
      <c r="E149" s="545">
        <v>3119.24</v>
      </c>
      <c r="F149" s="545">
        <v>2721.39</v>
      </c>
      <c r="G149" s="545">
        <f aca="true" t="shared" si="182" ref="G149:G151">E149-F149</f>
        <v>397.8499999999999</v>
      </c>
      <c r="H149" s="545">
        <v>2695.9</v>
      </c>
      <c r="I149" s="545">
        <v>2342.82</v>
      </c>
      <c r="J149" s="545">
        <f aca="true" t="shared" si="183" ref="J149:J151">H149-I149</f>
        <v>353.0799999999999</v>
      </c>
      <c r="K149" s="545">
        <f aca="true" t="shared" si="184" ref="K149:K151">IF(A149="梅县区中医医院",ROUND(D149,2),IF(A149="惠东县第二人民医院",ROUND((D149+G149)/2,2),IF(A149="陆河县中医院",ROUND((G149+J149)/2,2),ROUND((D149+G149+J149)/3,2))))</f>
        <v>410.55</v>
      </c>
      <c r="L149" s="545">
        <f aca="true" t="shared" si="185" ref="L149:L151">ROUND(K149*0.1,2)</f>
        <v>41.06</v>
      </c>
    </row>
    <row r="150" spans="1:12" ht="30" customHeight="1">
      <c r="A150" s="547" t="s">
        <v>1438</v>
      </c>
      <c r="B150" s="544">
        <v>1002.42</v>
      </c>
      <c r="C150" s="545">
        <v>872</v>
      </c>
      <c r="D150" s="545">
        <f t="shared" si="181"/>
        <v>130.41999999999996</v>
      </c>
      <c r="E150" s="545">
        <v>968.97</v>
      </c>
      <c r="F150" s="545">
        <v>842.81</v>
      </c>
      <c r="G150" s="545">
        <f t="shared" si="182"/>
        <v>126.16000000000008</v>
      </c>
      <c r="H150" s="545">
        <v>787.5</v>
      </c>
      <c r="I150" s="545">
        <v>684.78</v>
      </c>
      <c r="J150" s="545">
        <f t="shared" si="183"/>
        <v>102.72000000000003</v>
      </c>
      <c r="K150" s="545">
        <f t="shared" si="184"/>
        <v>119.77</v>
      </c>
      <c r="L150" s="545">
        <f t="shared" si="185"/>
        <v>11.98</v>
      </c>
    </row>
    <row r="151" spans="1:12" ht="30" customHeight="1">
      <c r="A151" s="547" t="s">
        <v>861</v>
      </c>
      <c r="B151" s="544">
        <v>139.98</v>
      </c>
      <c r="C151" s="545">
        <v>117.1</v>
      </c>
      <c r="D151" s="545">
        <f t="shared" si="181"/>
        <v>22.879999999999995</v>
      </c>
      <c r="E151" s="545">
        <v>161.24</v>
      </c>
      <c r="F151" s="545">
        <v>140.28</v>
      </c>
      <c r="G151" s="545">
        <f t="shared" si="182"/>
        <v>20.960000000000008</v>
      </c>
      <c r="H151" s="545">
        <v>118.31</v>
      </c>
      <c r="I151" s="545">
        <v>103.49</v>
      </c>
      <c r="J151" s="545">
        <f t="shared" si="183"/>
        <v>14.820000000000007</v>
      </c>
      <c r="K151" s="545">
        <f t="shared" si="184"/>
        <v>19.55</v>
      </c>
      <c r="L151" s="545">
        <f t="shared" si="185"/>
        <v>1.96</v>
      </c>
    </row>
    <row r="152" spans="1:12" ht="30" customHeight="1">
      <c r="A152" s="251" t="s">
        <v>645</v>
      </c>
      <c r="B152" s="540">
        <f aca="true" t="shared" si="186" ref="B152:L152">SUM(B153:B154)</f>
        <v>6541.1900000000005</v>
      </c>
      <c r="C152" s="541">
        <f t="shared" si="186"/>
        <v>5740.91</v>
      </c>
      <c r="D152" s="541">
        <f t="shared" si="186"/>
        <v>800.2800000000002</v>
      </c>
      <c r="E152" s="541">
        <f t="shared" si="186"/>
        <v>5742.71</v>
      </c>
      <c r="F152" s="541">
        <f t="shared" si="186"/>
        <v>5028.21</v>
      </c>
      <c r="G152" s="541">
        <f t="shared" si="186"/>
        <v>714.5</v>
      </c>
      <c r="H152" s="541">
        <f t="shared" si="186"/>
        <v>4688.63</v>
      </c>
      <c r="I152" s="541">
        <f t="shared" si="186"/>
        <v>4089.99</v>
      </c>
      <c r="J152" s="541">
        <f t="shared" si="186"/>
        <v>598.6400000000001</v>
      </c>
      <c r="K152" s="541">
        <f t="shared" si="186"/>
        <v>704.48</v>
      </c>
      <c r="L152" s="541">
        <f t="shared" si="186"/>
        <v>70.44999999999999</v>
      </c>
    </row>
    <row r="153" spans="1:12" ht="30" customHeight="1">
      <c r="A153" s="547" t="s">
        <v>788</v>
      </c>
      <c r="B153" s="544">
        <v>4800.04</v>
      </c>
      <c r="C153" s="545">
        <v>4214.99</v>
      </c>
      <c r="D153" s="545">
        <f aca="true" t="shared" si="187" ref="D153:D158">B153-C153</f>
        <v>585.0500000000002</v>
      </c>
      <c r="E153" s="545">
        <v>4012</v>
      </c>
      <c r="F153" s="545">
        <v>3512</v>
      </c>
      <c r="G153" s="545">
        <f aca="true" t="shared" si="188" ref="G153:G158">E153-F153</f>
        <v>500</v>
      </c>
      <c r="H153" s="545">
        <v>3329</v>
      </c>
      <c r="I153" s="545">
        <v>2905</v>
      </c>
      <c r="J153" s="545">
        <f aca="true" t="shared" si="189" ref="J153:J158">H153-I153</f>
        <v>424</v>
      </c>
      <c r="K153" s="545">
        <f aca="true" t="shared" si="190" ref="K153:K158">IF(A153="梅县区中医医院",ROUND(D153,2),IF(A153="惠东县第二人民医院",ROUND((D153+G153)/2,2),IF(A153="陆河县中医院",ROUND((G153+J153)/2,2),ROUND((D153+G153+J153)/3,2))))</f>
        <v>503.02</v>
      </c>
      <c r="L153" s="545">
        <f aca="true" t="shared" si="191" ref="L153:L158">ROUND(K153*0.1,2)</f>
        <v>50.3</v>
      </c>
    </row>
    <row r="154" spans="1:12" ht="30" customHeight="1">
      <c r="A154" s="547" t="s">
        <v>1439</v>
      </c>
      <c r="B154" s="544">
        <v>1741.15</v>
      </c>
      <c r="C154" s="545">
        <v>1525.92</v>
      </c>
      <c r="D154" s="545">
        <f t="shared" si="187"/>
        <v>215.23000000000002</v>
      </c>
      <c r="E154" s="545">
        <v>1730.71</v>
      </c>
      <c r="F154" s="545">
        <v>1516.21</v>
      </c>
      <c r="G154" s="545">
        <f t="shared" si="188"/>
        <v>214.5</v>
      </c>
      <c r="H154" s="545">
        <v>1359.63</v>
      </c>
      <c r="I154" s="545">
        <v>1184.99</v>
      </c>
      <c r="J154" s="545">
        <f t="shared" si="189"/>
        <v>174.6400000000001</v>
      </c>
      <c r="K154" s="545">
        <f t="shared" si="190"/>
        <v>201.46</v>
      </c>
      <c r="L154" s="545">
        <f t="shared" si="191"/>
        <v>20.15</v>
      </c>
    </row>
    <row r="155" spans="1:12" ht="30" customHeight="1">
      <c r="A155" s="251" t="s">
        <v>647</v>
      </c>
      <c r="B155" s="540">
        <f aca="true" t="shared" si="192" ref="B155:L155">SUM(B156:B158)</f>
        <v>6487.539999999999</v>
      </c>
      <c r="C155" s="541">
        <f t="shared" si="192"/>
        <v>5531.34</v>
      </c>
      <c r="D155" s="541">
        <f t="shared" si="192"/>
        <v>956.2</v>
      </c>
      <c r="E155" s="541">
        <f t="shared" si="192"/>
        <v>5819.51</v>
      </c>
      <c r="F155" s="541">
        <f t="shared" si="192"/>
        <v>5049.3</v>
      </c>
      <c r="G155" s="541">
        <f t="shared" si="192"/>
        <v>770.2099999999998</v>
      </c>
      <c r="H155" s="541">
        <f t="shared" si="192"/>
        <v>5049.01</v>
      </c>
      <c r="I155" s="541">
        <f t="shared" si="192"/>
        <v>4347.610000000001</v>
      </c>
      <c r="J155" s="541">
        <f t="shared" si="192"/>
        <v>701.4000000000001</v>
      </c>
      <c r="K155" s="541">
        <f t="shared" si="192"/>
        <v>809.27</v>
      </c>
      <c r="L155" s="541">
        <f t="shared" si="192"/>
        <v>80.93</v>
      </c>
    </row>
    <row r="156" spans="1:12" ht="30" customHeight="1">
      <c r="A156" s="547" t="s">
        <v>1440</v>
      </c>
      <c r="B156" s="544">
        <v>614.81</v>
      </c>
      <c r="C156" s="545">
        <v>520.79</v>
      </c>
      <c r="D156" s="545">
        <f t="shared" si="187"/>
        <v>94.01999999999998</v>
      </c>
      <c r="E156" s="545">
        <v>489.83</v>
      </c>
      <c r="F156" s="545">
        <v>417.01</v>
      </c>
      <c r="G156" s="545">
        <f t="shared" si="188"/>
        <v>72.82</v>
      </c>
      <c r="H156" s="545">
        <v>450.98</v>
      </c>
      <c r="I156" s="545">
        <v>389.59</v>
      </c>
      <c r="J156" s="545">
        <f t="shared" si="189"/>
        <v>61.39000000000004</v>
      </c>
      <c r="K156" s="545">
        <f t="shared" si="190"/>
        <v>76.08</v>
      </c>
      <c r="L156" s="545">
        <f t="shared" si="191"/>
        <v>7.61</v>
      </c>
    </row>
    <row r="157" spans="1:12" ht="30" customHeight="1">
      <c r="A157" s="547" t="s">
        <v>789</v>
      </c>
      <c r="B157" s="544">
        <v>3534</v>
      </c>
      <c r="C157" s="545">
        <v>3059</v>
      </c>
      <c r="D157" s="545">
        <f t="shared" si="187"/>
        <v>475</v>
      </c>
      <c r="E157" s="545">
        <v>3099</v>
      </c>
      <c r="F157" s="545">
        <v>2687</v>
      </c>
      <c r="G157" s="545">
        <f t="shared" si="188"/>
        <v>412</v>
      </c>
      <c r="H157" s="545">
        <v>2678</v>
      </c>
      <c r="I157" s="545">
        <v>2301</v>
      </c>
      <c r="J157" s="545">
        <f t="shared" si="189"/>
        <v>377</v>
      </c>
      <c r="K157" s="545">
        <f t="shared" si="190"/>
        <v>421.33</v>
      </c>
      <c r="L157" s="545">
        <f t="shared" si="191"/>
        <v>42.13</v>
      </c>
    </row>
    <row r="158" spans="1:12" ht="30" customHeight="1">
      <c r="A158" s="547" t="s">
        <v>1441</v>
      </c>
      <c r="B158" s="544">
        <v>2338.73</v>
      </c>
      <c r="C158" s="545">
        <v>1951.55</v>
      </c>
      <c r="D158" s="545">
        <f t="shared" si="187"/>
        <v>387.18000000000006</v>
      </c>
      <c r="E158" s="545">
        <v>2230.68</v>
      </c>
      <c r="F158" s="545">
        <v>1945.29</v>
      </c>
      <c r="G158" s="545">
        <f t="shared" si="188"/>
        <v>285.3899999999999</v>
      </c>
      <c r="H158" s="545">
        <v>1920.03</v>
      </c>
      <c r="I158" s="545">
        <v>1657.02</v>
      </c>
      <c r="J158" s="545">
        <f t="shared" si="189"/>
        <v>263.01</v>
      </c>
      <c r="K158" s="545">
        <f t="shared" si="190"/>
        <v>311.86</v>
      </c>
      <c r="L158" s="545">
        <f t="shared" si="191"/>
        <v>31.19</v>
      </c>
    </row>
    <row r="159" spans="1:12" ht="30" customHeight="1">
      <c r="A159" s="251" t="s">
        <v>650</v>
      </c>
      <c r="B159" s="540">
        <f aca="true" t="shared" si="193" ref="B159:L159">SUM(B160:B162)</f>
        <v>11858.8</v>
      </c>
      <c r="C159" s="541">
        <f t="shared" si="193"/>
        <v>10461.25</v>
      </c>
      <c r="D159" s="541">
        <f t="shared" si="193"/>
        <v>1397.5500000000004</v>
      </c>
      <c r="E159" s="541">
        <f t="shared" si="193"/>
        <v>8903.659999999998</v>
      </c>
      <c r="F159" s="541">
        <f t="shared" si="193"/>
        <v>7816.900000000001</v>
      </c>
      <c r="G159" s="541">
        <f t="shared" si="193"/>
        <v>1086.7599999999998</v>
      </c>
      <c r="H159" s="541">
        <f t="shared" si="193"/>
        <v>7396.429999999999</v>
      </c>
      <c r="I159" s="541">
        <f t="shared" si="193"/>
        <v>6484.1900000000005</v>
      </c>
      <c r="J159" s="541">
        <f t="shared" si="193"/>
        <v>912.2399999999994</v>
      </c>
      <c r="K159" s="541">
        <f t="shared" si="193"/>
        <v>1132.1799999999998</v>
      </c>
      <c r="L159" s="541">
        <f t="shared" si="193"/>
        <v>113.23</v>
      </c>
    </row>
    <row r="160" spans="1:12" ht="30" customHeight="1">
      <c r="A160" s="547" t="s">
        <v>790</v>
      </c>
      <c r="B160" s="544">
        <v>10309.9</v>
      </c>
      <c r="C160" s="545">
        <v>9158.63</v>
      </c>
      <c r="D160" s="545">
        <f aca="true" t="shared" si="194" ref="D160:D162">B160-C160</f>
        <v>1151.2700000000004</v>
      </c>
      <c r="E160" s="545">
        <v>7393.98</v>
      </c>
      <c r="F160" s="545">
        <v>6502.79</v>
      </c>
      <c r="G160" s="545">
        <f aca="true" t="shared" si="195" ref="G160:G162">E160-F160</f>
        <v>891.1899999999996</v>
      </c>
      <c r="H160" s="545">
        <v>5977.86</v>
      </c>
      <c r="I160" s="545">
        <v>5251.14</v>
      </c>
      <c r="J160" s="545">
        <f aca="true" t="shared" si="196" ref="J160:J162">H160-I160</f>
        <v>726.7199999999993</v>
      </c>
      <c r="K160" s="545">
        <f aca="true" t="shared" si="197" ref="K160:K162">IF(A160="梅县区中医医院",ROUND(D160,2),IF(A160="惠东县第二人民医院",ROUND((D160+G160)/2,2),IF(A160="陆河县中医院",ROUND((G160+J160)/2,2),ROUND((D160+G160+J160)/3,2))))</f>
        <v>923.06</v>
      </c>
      <c r="L160" s="545">
        <f aca="true" t="shared" si="198" ref="L160:L162">ROUND(K160*0.1,2)</f>
        <v>92.31</v>
      </c>
    </row>
    <row r="161" spans="1:12" ht="30" customHeight="1">
      <c r="A161" s="547" t="s">
        <v>864</v>
      </c>
      <c r="B161" s="544">
        <v>866.8</v>
      </c>
      <c r="C161" s="545">
        <v>752</v>
      </c>
      <c r="D161" s="545">
        <f t="shared" si="194"/>
        <v>114.79999999999995</v>
      </c>
      <c r="E161" s="545">
        <v>922.46</v>
      </c>
      <c r="F161" s="545">
        <v>803.18</v>
      </c>
      <c r="G161" s="545">
        <f t="shared" si="195"/>
        <v>119.28000000000009</v>
      </c>
      <c r="H161" s="545">
        <v>820.24</v>
      </c>
      <c r="I161" s="545">
        <v>710</v>
      </c>
      <c r="J161" s="545">
        <f t="shared" si="196"/>
        <v>110.24000000000001</v>
      </c>
      <c r="K161" s="545">
        <f t="shared" si="197"/>
        <v>114.77</v>
      </c>
      <c r="L161" s="545">
        <f t="shared" si="198"/>
        <v>11.48</v>
      </c>
    </row>
    <row r="162" spans="1:12" ht="30" customHeight="1">
      <c r="A162" s="547" t="s">
        <v>1442</v>
      </c>
      <c r="B162" s="544">
        <v>682.1</v>
      </c>
      <c r="C162" s="545">
        <v>550.62</v>
      </c>
      <c r="D162" s="545">
        <f t="shared" si="194"/>
        <v>131.48000000000002</v>
      </c>
      <c r="E162" s="545">
        <v>587.22</v>
      </c>
      <c r="F162" s="545">
        <v>510.93</v>
      </c>
      <c r="G162" s="545">
        <f t="shared" si="195"/>
        <v>76.29000000000002</v>
      </c>
      <c r="H162" s="545">
        <v>598.33</v>
      </c>
      <c r="I162" s="545">
        <v>523.05</v>
      </c>
      <c r="J162" s="545">
        <f t="shared" si="196"/>
        <v>75.28000000000009</v>
      </c>
      <c r="K162" s="545">
        <f t="shared" si="197"/>
        <v>94.35</v>
      </c>
      <c r="L162" s="545">
        <f t="shared" si="198"/>
        <v>9.44</v>
      </c>
    </row>
    <row r="163" spans="1:12" ht="30" customHeight="1">
      <c r="A163" s="251" t="s">
        <v>652</v>
      </c>
      <c r="B163" s="540">
        <f aca="true" t="shared" si="199" ref="B163:L163">SUM(B164:B165)</f>
        <v>9999.16</v>
      </c>
      <c r="C163" s="541">
        <f t="shared" si="199"/>
        <v>8596.02</v>
      </c>
      <c r="D163" s="541">
        <f t="shared" si="199"/>
        <v>1403.1400000000008</v>
      </c>
      <c r="E163" s="541">
        <f t="shared" si="199"/>
        <v>7448.44</v>
      </c>
      <c r="F163" s="541">
        <f t="shared" si="199"/>
        <v>6492.56</v>
      </c>
      <c r="G163" s="541">
        <f t="shared" si="199"/>
        <v>955.8799999999999</v>
      </c>
      <c r="H163" s="541">
        <f t="shared" si="199"/>
        <v>5384.06</v>
      </c>
      <c r="I163" s="541">
        <f t="shared" si="199"/>
        <v>4698.06</v>
      </c>
      <c r="J163" s="541">
        <f t="shared" si="199"/>
        <v>686.0000000000002</v>
      </c>
      <c r="K163" s="541">
        <f t="shared" si="199"/>
        <v>1015.01</v>
      </c>
      <c r="L163" s="541">
        <f t="shared" si="199"/>
        <v>101.5</v>
      </c>
    </row>
    <row r="164" spans="1:12" ht="30" customHeight="1">
      <c r="A164" s="547" t="s">
        <v>1443</v>
      </c>
      <c r="B164" s="544">
        <v>267.3</v>
      </c>
      <c r="C164" s="545">
        <v>233.44</v>
      </c>
      <c r="D164" s="545">
        <f aca="true" t="shared" si="200" ref="D164:D169">B164-C164</f>
        <v>33.860000000000014</v>
      </c>
      <c r="E164" s="545">
        <v>168.53</v>
      </c>
      <c r="F164" s="545">
        <v>155.77</v>
      </c>
      <c r="G164" s="545">
        <f aca="true" t="shared" si="201" ref="G164:G169">E164-F164</f>
        <v>12.759999999999991</v>
      </c>
      <c r="H164" s="545">
        <v>220.96</v>
      </c>
      <c r="I164" s="545">
        <v>182.93</v>
      </c>
      <c r="J164" s="545">
        <f aca="true" t="shared" si="202" ref="J164:J169">H164-I164</f>
        <v>38.03</v>
      </c>
      <c r="K164" s="545">
        <f aca="true" t="shared" si="203" ref="K164:K169">IF(A164="梅县区中医医院",ROUND(D164,2),IF(A164="惠东县第二人民医院",ROUND((D164+G164)/2,2),IF(A164="陆河县中医院",ROUND((G164+J164)/2,2),ROUND((D164+G164+J164)/3,2))))</f>
        <v>28.22</v>
      </c>
      <c r="L164" s="545">
        <f aca="true" t="shared" si="204" ref="L164:L169">ROUND(K164*0.1,2)</f>
        <v>2.82</v>
      </c>
    </row>
    <row r="165" spans="1:12" ht="30" customHeight="1">
      <c r="A165" s="547" t="s">
        <v>791</v>
      </c>
      <c r="B165" s="544">
        <v>9731.86</v>
      </c>
      <c r="C165" s="545">
        <v>8362.58</v>
      </c>
      <c r="D165" s="545">
        <f t="shared" si="200"/>
        <v>1369.2800000000007</v>
      </c>
      <c r="E165" s="545">
        <v>7279.91</v>
      </c>
      <c r="F165" s="545">
        <v>6336.79</v>
      </c>
      <c r="G165" s="545">
        <f t="shared" si="201"/>
        <v>943.1199999999999</v>
      </c>
      <c r="H165" s="545">
        <v>5163.1</v>
      </c>
      <c r="I165" s="545">
        <v>4515.13</v>
      </c>
      <c r="J165" s="545">
        <f t="shared" si="202"/>
        <v>647.9700000000003</v>
      </c>
      <c r="K165" s="545">
        <f t="shared" si="203"/>
        <v>986.79</v>
      </c>
      <c r="L165" s="545">
        <f t="shared" si="204"/>
        <v>98.68</v>
      </c>
    </row>
    <row r="166" spans="1:12" ht="30" customHeight="1">
      <c r="A166" s="251" t="s">
        <v>655</v>
      </c>
      <c r="B166" s="540">
        <f aca="true" t="shared" si="205" ref="B166:L166">SUM(B167:B169)</f>
        <v>11903.09</v>
      </c>
      <c r="C166" s="541">
        <f t="shared" si="205"/>
        <v>10464.38</v>
      </c>
      <c r="D166" s="541">
        <f t="shared" si="205"/>
        <v>1438.71</v>
      </c>
      <c r="E166" s="541">
        <f t="shared" si="205"/>
        <v>10522.170000000002</v>
      </c>
      <c r="F166" s="541">
        <f t="shared" si="205"/>
        <v>9155.03</v>
      </c>
      <c r="G166" s="541">
        <f t="shared" si="205"/>
        <v>1367.140000000001</v>
      </c>
      <c r="H166" s="541">
        <f t="shared" si="205"/>
        <v>8876.56</v>
      </c>
      <c r="I166" s="541">
        <f t="shared" si="205"/>
        <v>7642.73</v>
      </c>
      <c r="J166" s="541">
        <f t="shared" si="205"/>
        <v>1233.8300000000002</v>
      </c>
      <c r="K166" s="541">
        <f t="shared" si="205"/>
        <v>1346.56</v>
      </c>
      <c r="L166" s="541">
        <f t="shared" si="205"/>
        <v>134.65</v>
      </c>
    </row>
    <row r="167" spans="1:12" ht="30" customHeight="1">
      <c r="A167" s="547" t="s">
        <v>866</v>
      </c>
      <c r="B167" s="544">
        <v>937.61</v>
      </c>
      <c r="C167" s="545">
        <v>802.83</v>
      </c>
      <c r="D167" s="545">
        <f t="shared" si="200"/>
        <v>134.77999999999997</v>
      </c>
      <c r="E167" s="545">
        <v>942.07</v>
      </c>
      <c r="F167" s="545">
        <v>819.19</v>
      </c>
      <c r="G167" s="545">
        <f t="shared" si="201"/>
        <v>122.88</v>
      </c>
      <c r="H167" s="545">
        <v>739.1</v>
      </c>
      <c r="I167" s="545">
        <v>642.7</v>
      </c>
      <c r="J167" s="545">
        <f t="shared" si="202"/>
        <v>96.39999999999998</v>
      </c>
      <c r="K167" s="545">
        <f t="shared" si="203"/>
        <v>118.02</v>
      </c>
      <c r="L167" s="545">
        <f t="shared" si="204"/>
        <v>11.8</v>
      </c>
    </row>
    <row r="168" spans="1:12" ht="30" customHeight="1">
      <c r="A168" s="547" t="s">
        <v>1444</v>
      </c>
      <c r="B168" s="544">
        <v>619.16</v>
      </c>
      <c r="C168" s="545">
        <v>536.32</v>
      </c>
      <c r="D168" s="545">
        <f t="shared" si="200"/>
        <v>82.83999999999992</v>
      </c>
      <c r="E168" s="545">
        <v>469.98</v>
      </c>
      <c r="F168" s="545">
        <v>408.68</v>
      </c>
      <c r="G168" s="545">
        <f t="shared" si="201"/>
        <v>61.30000000000001</v>
      </c>
      <c r="H168" s="545">
        <v>243.09</v>
      </c>
      <c r="I168" s="545">
        <v>211.38</v>
      </c>
      <c r="J168" s="545">
        <f t="shared" si="202"/>
        <v>31.710000000000008</v>
      </c>
      <c r="K168" s="545">
        <f t="shared" si="203"/>
        <v>58.62</v>
      </c>
      <c r="L168" s="545">
        <f t="shared" si="204"/>
        <v>5.86</v>
      </c>
    </row>
    <row r="169" spans="1:12" ht="30" customHeight="1">
      <c r="A169" s="547" t="s">
        <v>1445</v>
      </c>
      <c r="B169" s="544">
        <v>10346.32</v>
      </c>
      <c r="C169" s="545">
        <v>9125.23</v>
      </c>
      <c r="D169" s="545">
        <f t="shared" si="200"/>
        <v>1221.0900000000001</v>
      </c>
      <c r="E169" s="545">
        <v>9110.12</v>
      </c>
      <c r="F169" s="545">
        <v>7927.16</v>
      </c>
      <c r="G169" s="545">
        <f t="shared" si="201"/>
        <v>1182.960000000001</v>
      </c>
      <c r="H169" s="545">
        <v>7894.37</v>
      </c>
      <c r="I169" s="545">
        <v>6788.65</v>
      </c>
      <c r="J169" s="545">
        <f t="shared" si="202"/>
        <v>1105.7200000000003</v>
      </c>
      <c r="K169" s="545">
        <f t="shared" si="203"/>
        <v>1169.92</v>
      </c>
      <c r="L169" s="545">
        <f t="shared" si="204"/>
        <v>116.99</v>
      </c>
    </row>
    <row r="170" spans="1:12" ht="30" customHeight="1">
      <c r="A170" s="251" t="s">
        <v>707</v>
      </c>
      <c r="B170" s="540">
        <f aca="true" t="shared" si="206" ref="B170:L170">SUM(B171:B173)</f>
        <v>2169.85</v>
      </c>
      <c r="C170" s="541">
        <f t="shared" si="206"/>
        <v>1886.0800000000002</v>
      </c>
      <c r="D170" s="541">
        <f t="shared" si="206"/>
        <v>283.76999999999975</v>
      </c>
      <c r="E170" s="541">
        <f t="shared" si="206"/>
        <v>1400.01</v>
      </c>
      <c r="F170" s="541">
        <f t="shared" si="206"/>
        <v>1181.39</v>
      </c>
      <c r="G170" s="541">
        <f t="shared" si="206"/>
        <v>218.6199999999999</v>
      </c>
      <c r="H170" s="541">
        <f t="shared" si="206"/>
        <v>1405.1200000000001</v>
      </c>
      <c r="I170" s="541">
        <f t="shared" si="206"/>
        <v>1199.02</v>
      </c>
      <c r="J170" s="541">
        <f t="shared" si="206"/>
        <v>206.10000000000008</v>
      </c>
      <c r="K170" s="541">
        <f t="shared" si="206"/>
        <v>238.07999999999998</v>
      </c>
      <c r="L170" s="541">
        <f t="shared" si="206"/>
        <v>23.81</v>
      </c>
    </row>
    <row r="171" spans="1:12" ht="30" customHeight="1">
      <c r="A171" s="547" t="s">
        <v>1446</v>
      </c>
      <c r="B171" s="544">
        <v>13.69</v>
      </c>
      <c r="C171" s="545">
        <v>11.91</v>
      </c>
      <c r="D171" s="545">
        <f aca="true" t="shared" si="207" ref="D171:D173">B171-C171</f>
        <v>1.7799999999999994</v>
      </c>
      <c r="E171" s="545">
        <v>7.1</v>
      </c>
      <c r="F171" s="545">
        <v>6</v>
      </c>
      <c r="G171" s="545">
        <f aca="true" t="shared" si="208" ref="G171:G173">E171-F171</f>
        <v>1.0999999999999996</v>
      </c>
      <c r="H171" s="545">
        <v>6.2</v>
      </c>
      <c r="I171" s="545">
        <v>5.3</v>
      </c>
      <c r="J171" s="545">
        <f aca="true" t="shared" si="209" ref="J171:J173">H171-I171</f>
        <v>0.9000000000000004</v>
      </c>
      <c r="K171" s="545">
        <f aca="true" t="shared" si="210" ref="K171:K173">IF(A171="梅县区中医医院",ROUND(D171,2),IF(A171="惠东县第二人民医院",ROUND((D171+G171)/2,2),IF(A171="陆河县中医院",ROUND((G171+J171)/2,2),ROUND((D171+G171+J171)/3,2))))</f>
        <v>1.26</v>
      </c>
      <c r="L171" s="545">
        <f aca="true" t="shared" si="211" ref="L171:L173">ROUND(K171*0.1,2)</f>
        <v>0.13</v>
      </c>
    </row>
    <row r="172" spans="1:12" ht="30" customHeight="1">
      <c r="A172" s="547" t="s">
        <v>793</v>
      </c>
      <c r="B172" s="544">
        <v>2112.37</v>
      </c>
      <c r="C172" s="545">
        <v>1830.38</v>
      </c>
      <c r="D172" s="545">
        <f t="shared" si="207"/>
        <v>281.9899999999998</v>
      </c>
      <c r="E172" s="545">
        <v>1347.51</v>
      </c>
      <c r="F172" s="545">
        <v>1135.91</v>
      </c>
      <c r="G172" s="545">
        <f t="shared" si="208"/>
        <v>211.5999999999999</v>
      </c>
      <c r="H172" s="545">
        <v>1356.45</v>
      </c>
      <c r="I172" s="545">
        <v>1156.78</v>
      </c>
      <c r="J172" s="545">
        <f t="shared" si="209"/>
        <v>199.67000000000007</v>
      </c>
      <c r="K172" s="545">
        <f t="shared" si="210"/>
        <v>231.09</v>
      </c>
      <c r="L172" s="545">
        <f t="shared" si="211"/>
        <v>23.11</v>
      </c>
    </row>
    <row r="173" spans="1:12" ht="30" customHeight="1">
      <c r="A173" s="547" t="s">
        <v>1447</v>
      </c>
      <c r="B173" s="544">
        <v>43.79</v>
      </c>
      <c r="C173" s="545">
        <v>43.79</v>
      </c>
      <c r="D173" s="545">
        <f t="shared" si="207"/>
        <v>0</v>
      </c>
      <c r="E173" s="545">
        <v>45.4</v>
      </c>
      <c r="F173" s="545">
        <v>39.48</v>
      </c>
      <c r="G173" s="545">
        <f t="shared" si="208"/>
        <v>5.920000000000002</v>
      </c>
      <c r="H173" s="545">
        <v>42.47</v>
      </c>
      <c r="I173" s="545">
        <v>36.94</v>
      </c>
      <c r="J173" s="545">
        <f t="shared" si="209"/>
        <v>5.530000000000001</v>
      </c>
      <c r="K173" s="545">
        <f t="shared" si="210"/>
        <v>5.73</v>
      </c>
      <c r="L173" s="545">
        <f t="shared" si="211"/>
        <v>0.57</v>
      </c>
    </row>
    <row r="174" spans="1:12" ht="30" customHeight="1">
      <c r="A174" s="251" t="s">
        <v>657</v>
      </c>
      <c r="B174" s="540">
        <f aca="true" t="shared" si="212" ref="B174:L174">SUM(B175:B176)</f>
        <v>16915.93</v>
      </c>
      <c r="C174" s="541">
        <f t="shared" si="212"/>
        <v>14679.07</v>
      </c>
      <c r="D174" s="541">
        <f t="shared" si="212"/>
        <v>2236.8600000000024</v>
      </c>
      <c r="E174" s="541">
        <f t="shared" si="212"/>
        <v>15180.74</v>
      </c>
      <c r="F174" s="541">
        <f t="shared" si="212"/>
        <v>13182.03</v>
      </c>
      <c r="G174" s="541">
        <f t="shared" si="212"/>
        <v>1998.7099999999996</v>
      </c>
      <c r="H174" s="541">
        <f t="shared" si="212"/>
        <v>10034.04</v>
      </c>
      <c r="I174" s="541">
        <f t="shared" si="212"/>
        <v>8730.59</v>
      </c>
      <c r="J174" s="541">
        <f t="shared" si="212"/>
        <v>1303.4500000000003</v>
      </c>
      <c r="K174" s="541">
        <f t="shared" si="212"/>
        <v>1846.3400000000001</v>
      </c>
      <c r="L174" s="541">
        <f t="shared" si="212"/>
        <v>184.63</v>
      </c>
    </row>
    <row r="175" spans="1:12" ht="30" customHeight="1">
      <c r="A175" s="547" t="s">
        <v>794</v>
      </c>
      <c r="B175" s="544">
        <v>11897.29</v>
      </c>
      <c r="C175" s="545">
        <v>10372.21</v>
      </c>
      <c r="D175" s="545">
        <f aca="true" t="shared" si="213" ref="D175:D179">B175-C175</f>
        <v>1525.0800000000017</v>
      </c>
      <c r="E175" s="545">
        <v>10602.4</v>
      </c>
      <c r="F175" s="545">
        <v>9240.42</v>
      </c>
      <c r="G175" s="545">
        <f aca="true" t="shared" si="214" ref="G175:G179">E175-F175</f>
        <v>1361.9799999999996</v>
      </c>
      <c r="H175" s="545">
        <v>7131.63</v>
      </c>
      <c r="I175" s="545">
        <v>6205.99</v>
      </c>
      <c r="J175" s="545">
        <f aca="true" t="shared" si="215" ref="J175:J179">H175-I175</f>
        <v>925.6400000000003</v>
      </c>
      <c r="K175" s="545">
        <f aca="true" t="shared" si="216" ref="K175:K179">IF(A175="梅县区中医医院",ROUND(D175,2),IF(A175="惠东县第二人民医院",ROUND((D175+G175)/2,2),IF(A175="陆河县中医院",ROUND((G175+J175)/2,2),ROUND((D175+G175+J175)/3,2))))</f>
        <v>1270.9</v>
      </c>
      <c r="L175" s="545">
        <f aca="true" t="shared" si="217" ref="L175:L179">ROUND(K175*0.1,2)</f>
        <v>127.09</v>
      </c>
    </row>
    <row r="176" spans="1:12" ht="30" customHeight="1">
      <c r="A176" s="547" t="s">
        <v>1448</v>
      </c>
      <c r="B176" s="544">
        <v>5018.64</v>
      </c>
      <c r="C176" s="545">
        <v>4306.86</v>
      </c>
      <c r="D176" s="545">
        <f t="shared" si="213"/>
        <v>711.7800000000007</v>
      </c>
      <c r="E176" s="545">
        <v>4578.34</v>
      </c>
      <c r="F176" s="545">
        <v>3941.61</v>
      </c>
      <c r="G176" s="545">
        <f t="shared" si="214"/>
        <v>636.73</v>
      </c>
      <c r="H176" s="545">
        <v>2902.41</v>
      </c>
      <c r="I176" s="545">
        <v>2524.6</v>
      </c>
      <c r="J176" s="545">
        <f t="shared" si="215"/>
        <v>377.80999999999995</v>
      </c>
      <c r="K176" s="545">
        <f t="shared" si="216"/>
        <v>575.44</v>
      </c>
      <c r="L176" s="545">
        <f t="shared" si="217"/>
        <v>57.54</v>
      </c>
    </row>
    <row r="177" spans="1:12" ht="30" customHeight="1">
      <c r="A177" s="251" t="s">
        <v>659</v>
      </c>
      <c r="B177" s="540">
        <f aca="true" t="shared" si="218" ref="B177:L177">SUM(B178:B179)</f>
        <v>7398.29</v>
      </c>
      <c r="C177" s="541">
        <f t="shared" si="218"/>
        <v>6763.62</v>
      </c>
      <c r="D177" s="541">
        <f t="shared" si="218"/>
        <v>634.6700000000001</v>
      </c>
      <c r="E177" s="541">
        <f t="shared" si="218"/>
        <v>6264.0199999999995</v>
      </c>
      <c r="F177" s="541">
        <f t="shared" si="218"/>
        <v>5734.799999999999</v>
      </c>
      <c r="G177" s="541">
        <f t="shared" si="218"/>
        <v>529.2200000000001</v>
      </c>
      <c r="H177" s="541">
        <f t="shared" si="218"/>
        <v>5041.71</v>
      </c>
      <c r="I177" s="541">
        <f t="shared" si="218"/>
        <v>4355.77</v>
      </c>
      <c r="J177" s="541">
        <f t="shared" si="218"/>
        <v>685.9400000000002</v>
      </c>
      <c r="K177" s="541">
        <f t="shared" si="218"/>
        <v>616.6099999999999</v>
      </c>
      <c r="L177" s="541">
        <f t="shared" si="218"/>
        <v>61.66</v>
      </c>
    </row>
    <row r="178" spans="1:12" ht="30" customHeight="1">
      <c r="A178" s="547" t="s">
        <v>1449</v>
      </c>
      <c r="B178" s="544">
        <v>530.24</v>
      </c>
      <c r="C178" s="545">
        <v>462.66</v>
      </c>
      <c r="D178" s="545">
        <f t="shared" si="213"/>
        <v>67.57999999999998</v>
      </c>
      <c r="E178" s="545">
        <v>489.4</v>
      </c>
      <c r="F178" s="545">
        <v>436.98</v>
      </c>
      <c r="G178" s="545">
        <f t="shared" si="214"/>
        <v>52.41999999999996</v>
      </c>
      <c r="H178" s="545">
        <v>373.66</v>
      </c>
      <c r="I178" s="545">
        <v>325.08</v>
      </c>
      <c r="J178" s="545">
        <f t="shared" si="215"/>
        <v>48.58000000000004</v>
      </c>
      <c r="K178" s="545">
        <f t="shared" si="216"/>
        <v>56.19</v>
      </c>
      <c r="L178" s="545">
        <f t="shared" si="217"/>
        <v>5.62</v>
      </c>
    </row>
    <row r="179" spans="1:12" ht="30" customHeight="1">
      <c r="A179" s="547" t="s">
        <v>795</v>
      </c>
      <c r="B179" s="544">
        <v>6868.05</v>
      </c>
      <c r="C179" s="545">
        <v>6300.96</v>
      </c>
      <c r="D179" s="545">
        <f t="shared" si="213"/>
        <v>567.0900000000001</v>
      </c>
      <c r="E179" s="545">
        <v>5774.62</v>
      </c>
      <c r="F179" s="545">
        <v>5297.82</v>
      </c>
      <c r="G179" s="545">
        <f t="shared" si="214"/>
        <v>476.8000000000002</v>
      </c>
      <c r="H179" s="545">
        <v>4668.05</v>
      </c>
      <c r="I179" s="545">
        <v>4030.69</v>
      </c>
      <c r="J179" s="545">
        <f t="shared" si="215"/>
        <v>637.3600000000001</v>
      </c>
      <c r="K179" s="545">
        <f t="shared" si="216"/>
        <v>560.42</v>
      </c>
      <c r="L179" s="545">
        <f t="shared" si="217"/>
        <v>56.04</v>
      </c>
    </row>
    <row r="180" spans="1:12" ht="30" customHeight="1">
      <c r="A180" s="251" t="s">
        <v>708</v>
      </c>
      <c r="B180" s="540">
        <f aca="true" t="shared" si="219" ref="B180:L180">SUM(B181:B182)</f>
        <v>17902.16</v>
      </c>
      <c r="C180" s="541">
        <f t="shared" si="219"/>
        <v>15715.970000000001</v>
      </c>
      <c r="D180" s="541">
        <f t="shared" si="219"/>
        <v>2186.1899999999987</v>
      </c>
      <c r="E180" s="541">
        <f t="shared" si="219"/>
        <v>15190.73</v>
      </c>
      <c r="F180" s="541">
        <f t="shared" si="219"/>
        <v>13499.17</v>
      </c>
      <c r="G180" s="541">
        <f t="shared" si="219"/>
        <v>1691.5600000000002</v>
      </c>
      <c r="H180" s="541">
        <f t="shared" si="219"/>
        <v>11545.740000000002</v>
      </c>
      <c r="I180" s="541">
        <f t="shared" si="219"/>
        <v>10202.73</v>
      </c>
      <c r="J180" s="541">
        <f t="shared" si="219"/>
        <v>1343.0100000000011</v>
      </c>
      <c r="K180" s="541">
        <f t="shared" si="219"/>
        <v>1740.26</v>
      </c>
      <c r="L180" s="541">
        <f t="shared" si="219"/>
        <v>174.01999999999998</v>
      </c>
    </row>
    <row r="181" spans="1:12" ht="30" customHeight="1">
      <c r="A181" s="547" t="s">
        <v>796</v>
      </c>
      <c r="B181" s="544">
        <v>15155.88</v>
      </c>
      <c r="C181" s="545">
        <v>13297.53</v>
      </c>
      <c r="D181" s="545">
        <f aca="true" t="shared" si="220" ref="D181:D185">B181-C181</f>
        <v>1858.3499999999985</v>
      </c>
      <c r="E181" s="545">
        <v>12867.66</v>
      </c>
      <c r="F181" s="545">
        <v>11482.41</v>
      </c>
      <c r="G181" s="545">
        <f aca="true" t="shared" si="221" ref="G181:G185">E181-F181</f>
        <v>1385.25</v>
      </c>
      <c r="H181" s="545">
        <v>9690.95</v>
      </c>
      <c r="I181" s="545">
        <v>8672.4</v>
      </c>
      <c r="J181" s="545">
        <f aca="true" t="shared" si="222" ref="J181:J185">H181-I181</f>
        <v>1018.5500000000011</v>
      </c>
      <c r="K181" s="545">
        <f aca="true" t="shared" si="223" ref="K181:K185">IF(A181="梅县区中医医院",ROUND(D181,2),IF(A181="惠东县第二人民医院",ROUND((D181+G181)/2,2),IF(A181="陆河县中医院",ROUND((G181+J181)/2,2),ROUND((D181+G181+J181)/3,2))))</f>
        <v>1420.72</v>
      </c>
      <c r="L181" s="545">
        <f aca="true" t="shared" si="224" ref="L181:L185">ROUND(K181*0.1,2)</f>
        <v>142.07</v>
      </c>
    </row>
    <row r="182" spans="1:12" ht="30" customHeight="1">
      <c r="A182" s="547" t="s">
        <v>870</v>
      </c>
      <c r="B182" s="544">
        <v>2746.28</v>
      </c>
      <c r="C182" s="545">
        <v>2418.44</v>
      </c>
      <c r="D182" s="545">
        <f t="shared" si="220"/>
        <v>327.84000000000015</v>
      </c>
      <c r="E182" s="545">
        <v>2323.07</v>
      </c>
      <c r="F182" s="545">
        <v>2016.76</v>
      </c>
      <c r="G182" s="545">
        <f t="shared" si="221"/>
        <v>306.3100000000002</v>
      </c>
      <c r="H182" s="545">
        <v>1854.79</v>
      </c>
      <c r="I182" s="545">
        <v>1530.33</v>
      </c>
      <c r="J182" s="545">
        <f t="shared" si="222"/>
        <v>324.46000000000004</v>
      </c>
      <c r="K182" s="545">
        <f t="shared" si="223"/>
        <v>319.54</v>
      </c>
      <c r="L182" s="545">
        <f t="shared" si="224"/>
        <v>31.95</v>
      </c>
    </row>
    <row r="183" spans="1:12" ht="30" customHeight="1">
      <c r="A183" s="251" t="s">
        <v>665</v>
      </c>
      <c r="B183" s="540">
        <f aca="true" t="shared" si="225" ref="B183:L183">SUM(B184:B185)</f>
        <v>7016.61</v>
      </c>
      <c r="C183" s="541">
        <f t="shared" si="225"/>
        <v>6197.48</v>
      </c>
      <c r="D183" s="541">
        <f t="shared" si="225"/>
        <v>819.1300000000001</v>
      </c>
      <c r="E183" s="541">
        <f t="shared" si="225"/>
        <v>4987.62</v>
      </c>
      <c r="F183" s="541">
        <f t="shared" si="225"/>
        <v>4282.16</v>
      </c>
      <c r="G183" s="541">
        <f t="shared" si="225"/>
        <v>705.46</v>
      </c>
      <c r="H183" s="541">
        <f t="shared" si="225"/>
        <v>3871.63</v>
      </c>
      <c r="I183" s="541">
        <f t="shared" si="225"/>
        <v>3364.8</v>
      </c>
      <c r="J183" s="541">
        <f t="shared" si="225"/>
        <v>506.83000000000004</v>
      </c>
      <c r="K183" s="541">
        <f t="shared" si="225"/>
        <v>677.14</v>
      </c>
      <c r="L183" s="541">
        <f t="shared" si="225"/>
        <v>67.72</v>
      </c>
    </row>
    <row r="184" spans="1:12" ht="30" customHeight="1">
      <c r="A184" s="547" t="s">
        <v>798</v>
      </c>
      <c r="B184" s="544">
        <v>5370.41</v>
      </c>
      <c r="C184" s="545">
        <v>4638.16</v>
      </c>
      <c r="D184" s="545">
        <f t="shared" si="220"/>
        <v>732.25</v>
      </c>
      <c r="E184" s="545">
        <v>3822.43</v>
      </c>
      <c r="F184" s="545">
        <v>3297.91</v>
      </c>
      <c r="G184" s="545">
        <f t="shared" si="221"/>
        <v>524.52</v>
      </c>
      <c r="H184" s="545">
        <v>2814.11</v>
      </c>
      <c r="I184" s="545">
        <v>2445.21</v>
      </c>
      <c r="J184" s="545">
        <f t="shared" si="222"/>
        <v>368.9000000000001</v>
      </c>
      <c r="K184" s="545">
        <f t="shared" si="223"/>
        <v>541.89</v>
      </c>
      <c r="L184" s="545">
        <f t="shared" si="224"/>
        <v>54.19</v>
      </c>
    </row>
    <row r="185" spans="1:12" ht="30" customHeight="1">
      <c r="A185" s="547" t="s">
        <v>1450</v>
      </c>
      <c r="B185" s="544">
        <v>1646.2</v>
      </c>
      <c r="C185" s="545">
        <v>1559.32</v>
      </c>
      <c r="D185" s="545">
        <f t="shared" si="220"/>
        <v>86.88000000000011</v>
      </c>
      <c r="E185" s="545">
        <v>1165.19</v>
      </c>
      <c r="F185" s="545">
        <v>984.25</v>
      </c>
      <c r="G185" s="545">
        <f t="shared" si="221"/>
        <v>180.94000000000005</v>
      </c>
      <c r="H185" s="545">
        <v>1057.52</v>
      </c>
      <c r="I185" s="545">
        <v>919.59</v>
      </c>
      <c r="J185" s="545">
        <f t="shared" si="222"/>
        <v>137.92999999999995</v>
      </c>
      <c r="K185" s="545">
        <f t="shared" si="223"/>
        <v>135.25</v>
      </c>
      <c r="L185" s="545">
        <f t="shared" si="224"/>
        <v>13.53</v>
      </c>
    </row>
    <row r="186" spans="1:12" ht="30" customHeight="1">
      <c r="A186" s="251" t="s">
        <v>667</v>
      </c>
      <c r="B186" s="540">
        <f aca="true" t="shared" si="226" ref="B186:L186">SUM(B187:B189)</f>
        <v>39815.14</v>
      </c>
      <c r="C186" s="541">
        <f t="shared" si="226"/>
        <v>33999.490000000005</v>
      </c>
      <c r="D186" s="541">
        <f t="shared" si="226"/>
        <v>5815.649999999999</v>
      </c>
      <c r="E186" s="541">
        <f t="shared" si="226"/>
        <v>41027.32</v>
      </c>
      <c r="F186" s="541">
        <f t="shared" si="226"/>
        <v>36854.65</v>
      </c>
      <c r="G186" s="541">
        <f t="shared" si="226"/>
        <v>4172.669999999996</v>
      </c>
      <c r="H186" s="541">
        <f t="shared" si="226"/>
        <v>28672.91</v>
      </c>
      <c r="I186" s="541">
        <f t="shared" si="226"/>
        <v>24890.010000000002</v>
      </c>
      <c r="J186" s="541">
        <f t="shared" si="226"/>
        <v>3782.899999999998</v>
      </c>
      <c r="K186" s="541">
        <f t="shared" si="226"/>
        <v>4590.4</v>
      </c>
      <c r="L186" s="541">
        <f t="shared" si="226"/>
        <v>459.04</v>
      </c>
    </row>
    <row r="187" spans="1:12" ht="30" customHeight="1">
      <c r="A187" s="547" t="s">
        <v>669</v>
      </c>
      <c r="B187" s="544">
        <v>2396.27</v>
      </c>
      <c r="C187" s="545">
        <v>2024.14</v>
      </c>
      <c r="D187" s="545">
        <f aca="true" t="shared" si="227" ref="D187:D189">B187-C187</f>
        <v>372.1299999999999</v>
      </c>
      <c r="E187" s="545">
        <v>2335.21</v>
      </c>
      <c r="F187" s="545">
        <v>1986.41</v>
      </c>
      <c r="G187" s="545">
        <f aca="true" t="shared" si="228" ref="G187:G189">E187-F187</f>
        <v>348.79999999999995</v>
      </c>
      <c r="H187" s="545">
        <v>1648.19</v>
      </c>
      <c r="I187" s="545">
        <v>1391.14</v>
      </c>
      <c r="J187" s="545">
        <f aca="true" t="shared" si="229" ref="J187:J189">H187-I187</f>
        <v>257.04999999999995</v>
      </c>
      <c r="K187" s="545">
        <f aca="true" t="shared" si="230" ref="K187:K189">IF(A187="梅县区中医医院",ROUND(D187,2),IF(A187="惠东县第二人民医院",ROUND((D187+G187)/2,2),IF(A187="陆河县中医院",ROUND((G187+J187)/2,2),ROUND((D187+G187+J187)/3,2))))</f>
        <v>325.99</v>
      </c>
      <c r="L187" s="545">
        <f aca="true" t="shared" si="231" ref="L187:L189">ROUND(K187*0.1,2)</f>
        <v>32.6</v>
      </c>
    </row>
    <row r="188" spans="1:12" ht="30" customHeight="1">
      <c r="A188" s="547" t="s">
        <v>1451</v>
      </c>
      <c r="B188" s="544">
        <v>6590.14</v>
      </c>
      <c r="C188" s="545">
        <v>5601.61</v>
      </c>
      <c r="D188" s="545">
        <f t="shared" si="227"/>
        <v>988.5300000000007</v>
      </c>
      <c r="E188" s="545">
        <v>5757.59</v>
      </c>
      <c r="F188" s="545">
        <v>4902.95</v>
      </c>
      <c r="G188" s="545">
        <f t="shared" si="228"/>
        <v>854.6400000000003</v>
      </c>
      <c r="H188" s="545">
        <v>2137.12</v>
      </c>
      <c r="I188" s="545">
        <v>1835.01</v>
      </c>
      <c r="J188" s="545">
        <f t="shared" si="229"/>
        <v>302.1099999999999</v>
      </c>
      <c r="K188" s="545">
        <f t="shared" si="230"/>
        <v>715.09</v>
      </c>
      <c r="L188" s="545">
        <f t="shared" si="231"/>
        <v>71.51</v>
      </c>
    </row>
    <row r="189" spans="1:12" ht="30" customHeight="1">
      <c r="A189" s="547" t="s">
        <v>799</v>
      </c>
      <c r="B189" s="544">
        <v>30828.73</v>
      </c>
      <c r="C189" s="545">
        <v>26373.74</v>
      </c>
      <c r="D189" s="545">
        <f t="shared" si="227"/>
        <v>4454.989999999998</v>
      </c>
      <c r="E189" s="545">
        <v>32934.52</v>
      </c>
      <c r="F189" s="545">
        <v>29965.29</v>
      </c>
      <c r="G189" s="545">
        <f t="shared" si="228"/>
        <v>2969.229999999996</v>
      </c>
      <c r="H189" s="545">
        <v>24887.6</v>
      </c>
      <c r="I189" s="545">
        <v>21663.86</v>
      </c>
      <c r="J189" s="545">
        <f t="shared" si="229"/>
        <v>3223.739999999998</v>
      </c>
      <c r="K189" s="545">
        <f t="shared" si="230"/>
        <v>3549.32</v>
      </c>
      <c r="L189" s="545">
        <f t="shared" si="231"/>
        <v>354.93</v>
      </c>
    </row>
    <row r="190" spans="1:12" ht="30" customHeight="1">
      <c r="A190" s="251" t="s">
        <v>670</v>
      </c>
      <c r="B190" s="540">
        <f aca="true" t="shared" si="232" ref="B190:L190">SUM(B191:B192)</f>
        <v>10768.07</v>
      </c>
      <c r="C190" s="541">
        <f t="shared" si="232"/>
        <v>9529.75</v>
      </c>
      <c r="D190" s="541">
        <f t="shared" si="232"/>
        <v>1238.3200000000015</v>
      </c>
      <c r="E190" s="541">
        <f t="shared" si="232"/>
        <v>10109.95</v>
      </c>
      <c r="F190" s="541">
        <f t="shared" si="232"/>
        <v>8848.439999999999</v>
      </c>
      <c r="G190" s="541">
        <f t="shared" si="232"/>
        <v>1261.5100000000007</v>
      </c>
      <c r="H190" s="541">
        <f t="shared" si="232"/>
        <v>8498.91</v>
      </c>
      <c r="I190" s="541">
        <f t="shared" si="232"/>
        <v>7380.76</v>
      </c>
      <c r="J190" s="541">
        <f t="shared" si="232"/>
        <v>1118.1500000000005</v>
      </c>
      <c r="K190" s="541">
        <f t="shared" si="232"/>
        <v>1206</v>
      </c>
      <c r="L190" s="541">
        <f t="shared" si="232"/>
        <v>120.6</v>
      </c>
    </row>
    <row r="191" spans="1:12" ht="30" customHeight="1">
      <c r="A191" s="547" t="s">
        <v>1452</v>
      </c>
      <c r="B191" s="544">
        <v>1032.04</v>
      </c>
      <c r="C191" s="545">
        <v>903.37</v>
      </c>
      <c r="D191" s="545">
        <f aca="true" t="shared" si="233" ref="D191:D196">B191-C191</f>
        <v>128.66999999999996</v>
      </c>
      <c r="E191" s="545">
        <v>945.61</v>
      </c>
      <c r="F191" s="545">
        <v>873.71</v>
      </c>
      <c r="G191" s="545">
        <f aca="true" t="shared" si="234" ref="G191:G196">E191-F191</f>
        <v>71.89999999999998</v>
      </c>
      <c r="H191" s="545">
        <v>807.36</v>
      </c>
      <c r="I191" s="545">
        <v>689.73</v>
      </c>
      <c r="J191" s="545">
        <f aca="true" t="shared" si="235" ref="J191:J196">H191-I191</f>
        <v>117.63</v>
      </c>
      <c r="K191" s="545">
        <f aca="true" t="shared" si="236" ref="K191:K196">IF(A191="梅县区中医医院",ROUND(D191,2),IF(A191="惠东县第二人民医院",ROUND((D191+G191)/2,2),IF(A191="陆河县中医院",ROUND((G191+J191)/2,2),ROUND((D191+G191+J191)/3,2))))</f>
        <v>106.07</v>
      </c>
      <c r="L191" s="545">
        <f aca="true" t="shared" si="237" ref="L191:L196">ROUND(K191*0.1,2)</f>
        <v>10.61</v>
      </c>
    </row>
    <row r="192" spans="1:12" ht="30" customHeight="1">
      <c r="A192" s="547" t="s">
        <v>800</v>
      </c>
      <c r="B192" s="544">
        <v>9736.03</v>
      </c>
      <c r="C192" s="545">
        <v>8626.38</v>
      </c>
      <c r="D192" s="545">
        <f t="shared" si="233"/>
        <v>1109.6500000000015</v>
      </c>
      <c r="E192" s="545">
        <v>9164.34</v>
      </c>
      <c r="F192" s="545">
        <v>7974.73</v>
      </c>
      <c r="G192" s="545">
        <f t="shared" si="234"/>
        <v>1189.6100000000006</v>
      </c>
      <c r="H192" s="545">
        <v>7691.55</v>
      </c>
      <c r="I192" s="545">
        <v>6691.03</v>
      </c>
      <c r="J192" s="545">
        <f t="shared" si="235"/>
        <v>1000.5200000000004</v>
      </c>
      <c r="K192" s="545">
        <f t="shared" si="236"/>
        <v>1099.93</v>
      </c>
      <c r="L192" s="545">
        <f t="shared" si="237"/>
        <v>109.99</v>
      </c>
    </row>
    <row r="193" spans="1:12" ht="30" customHeight="1">
      <c r="A193" s="251" t="s">
        <v>673</v>
      </c>
      <c r="B193" s="540">
        <f aca="true" t="shared" si="238" ref="B193:L193">SUM(B194:B196)</f>
        <v>11849.22</v>
      </c>
      <c r="C193" s="541">
        <f t="shared" si="238"/>
        <v>10438.560000000001</v>
      </c>
      <c r="D193" s="541">
        <f t="shared" si="238"/>
        <v>1410.659999999999</v>
      </c>
      <c r="E193" s="541">
        <f t="shared" si="238"/>
        <v>10660.51</v>
      </c>
      <c r="F193" s="541">
        <f t="shared" si="238"/>
        <v>9365.43</v>
      </c>
      <c r="G193" s="541">
        <f t="shared" si="238"/>
        <v>1295.0800000000002</v>
      </c>
      <c r="H193" s="541">
        <f t="shared" si="238"/>
        <v>8669.26</v>
      </c>
      <c r="I193" s="541">
        <f t="shared" si="238"/>
        <v>7631.040000000001</v>
      </c>
      <c r="J193" s="541">
        <f t="shared" si="238"/>
        <v>1038.22</v>
      </c>
      <c r="K193" s="541">
        <f t="shared" si="238"/>
        <v>1247.98</v>
      </c>
      <c r="L193" s="541">
        <f t="shared" si="238"/>
        <v>124.8</v>
      </c>
    </row>
    <row r="194" spans="1:12" ht="30" customHeight="1">
      <c r="A194" s="547" t="s">
        <v>1453</v>
      </c>
      <c r="B194" s="544">
        <v>3002.72</v>
      </c>
      <c r="C194" s="545">
        <v>2601.05</v>
      </c>
      <c r="D194" s="545">
        <f t="shared" si="233"/>
        <v>401.6699999999996</v>
      </c>
      <c r="E194" s="545">
        <v>2846.34</v>
      </c>
      <c r="F194" s="545">
        <v>2502.63</v>
      </c>
      <c r="G194" s="545">
        <f t="shared" si="234"/>
        <v>343.71000000000004</v>
      </c>
      <c r="H194" s="545">
        <v>2075.12</v>
      </c>
      <c r="I194" s="545">
        <v>1849.43</v>
      </c>
      <c r="J194" s="545">
        <f t="shared" si="235"/>
        <v>225.68999999999983</v>
      </c>
      <c r="K194" s="545">
        <f t="shared" si="236"/>
        <v>323.69</v>
      </c>
      <c r="L194" s="545">
        <f t="shared" si="237"/>
        <v>32.37</v>
      </c>
    </row>
    <row r="195" spans="1:12" ht="30" customHeight="1">
      <c r="A195" s="547" t="s">
        <v>874</v>
      </c>
      <c r="B195" s="544">
        <v>358.77</v>
      </c>
      <c r="C195" s="545">
        <v>304.12</v>
      </c>
      <c r="D195" s="545">
        <f t="shared" si="233"/>
        <v>54.64999999999998</v>
      </c>
      <c r="E195" s="545">
        <v>342.42</v>
      </c>
      <c r="F195" s="545">
        <v>297.64</v>
      </c>
      <c r="G195" s="545">
        <f t="shared" si="234"/>
        <v>44.78000000000003</v>
      </c>
      <c r="H195" s="545">
        <v>281.29</v>
      </c>
      <c r="I195" s="545">
        <v>244.6</v>
      </c>
      <c r="J195" s="545">
        <f t="shared" si="235"/>
        <v>36.690000000000026</v>
      </c>
      <c r="K195" s="545">
        <f t="shared" si="236"/>
        <v>45.37</v>
      </c>
      <c r="L195" s="545">
        <f t="shared" si="237"/>
        <v>4.54</v>
      </c>
    </row>
    <row r="196" spans="1:12" ht="30" customHeight="1">
      <c r="A196" s="547" t="s">
        <v>801</v>
      </c>
      <c r="B196" s="544">
        <v>8487.73</v>
      </c>
      <c r="C196" s="545">
        <v>7533.39</v>
      </c>
      <c r="D196" s="545">
        <f t="shared" si="233"/>
        <v>954.3399999999992</v>
      </c>
      <c r="E196" s="545">
        <v>7471.75</v>
      </c>
      <c r="F196" s="545">
        <v>6565.16</v>
      </c>
      <c r="G196" s="545">
        <f t="shared" si="234"/>
        <v>906.5900000000001</v>
      </c>
      <c r="H196" s="545">
        <v>6312.85</v>
      </c>
      <c r="I196" s="545">
        <v>5537.01</v>
      </c>
      <c r="J196" s="545">
        <f t="shared" si="235"/>
        <v>775.8400000000001</v>
      </c>
      <c r="K196" s="545">
        <f t="shared" si="236"/>
        <v>878.92</v>
      </c>
      <c r="L196" s="545">
        <f t="shared" si="237"/>
        <v>87.89</v>
      </c>
    </row>
    <row r="197" spans="1:12" ht="30" customHeight="1">
      <c r="A197" s="251" t="s">
        <v>709</v>
      </c>
      <c r="B197" s="540">
        <f aca="true" t="shared" si="239" ref="B197:L197">SUM(B198:B200)</f>
        <v>7129.29</v>
      </c>
      <c r="C197" s="541">
        <f t="shared" si="239"/>
        <v>6107.09</v>
      </c>
      <c r="D197" s="541">
        <f t="shared" si="239"/>
        <v>1022.2000000000003</v>
      </c>
      <c r="E197" s="541">
        <f t="shared" si="239"/>
        <v>6285.6</v>
      </c>
      <c r="F197" s="541">
        <f t="shared" si="239"/>
        <v>5202.22</v>
      </c>
      <c r="G197" s="541">
        <f t="shared" si="239"/>
        <v>1083.3800000000006</v>
      </c>
      <c r="H197" s="541">
        <f t="shared" si="239"/>
        <v>5439.43</v>
      </c>
      <c r="I197" s="541">
        <f t="shared" si="239"/>
        <v>4721.88</v>
      </c>
      <c r="J197" s="541">
        <f t="shared" si="239"/>
        <v>717.5499999999997</v>
      </c>
      <c r="K197" s="541">
        <f t="shared" si="239"/>
        <v>941.0500000000001</v>
      </c>
      <c r="L197" s="541">
        <f t="shared" si="239"/>
        <v>94.1</v>
      </c>
    </row>
    <row r="198" spans="1:12" ht="30" customHeight="1">
      <c r="A198" s="547" t="s">
        <v>1454</v>
      </c>
      <c r="B198" s="544">
        <v>1230.99</v>
      </c>
      <c r="C198" s="545">
        <v>1064.72</v>
      </c>
      <c r="D198" s="545">
        <f aca="true" t="shared" si="240" ref="D198:D200">B198-C198</f>
        <v>166.26999999999998</v>
      </c>
      <c r="E198" s="545">
        <v>1158.71</v>
      </c>
      <c r="F198" s="545">
        <v>997.39</v>
      </c>
      <c r="G198" s="545">
        <f aca="true" t="shared" si="241" ref="G198:G200">E198-F198</f>
        <v>161.32000000000005</v>
      </c>
      <c r="H198" s="545">
        <v>891.71</v>
      </c>
      <c r="I198" s="545">
        <v>775.79</v>
      </c>
      <c r="J198" s="545">
        <f aca="true" t="shared" si="242" ref="J198:J200">H198-I198</f>
        <v>115.92000000000007</v>
      </c>
      <c r="K198" s="545">
        <f aca="true" t="shared" si="243" ref="K198:K200">IF(A198="梅县区中医医院",ROUND(D198,2),IF(A198="惠东县第二人民医院",ROUND((D198+G198)/2,2),IF(A198="陆河县中医院",ROUND((G198+J198)/2,2),ROUND((D198+G198+J198)/3,2))))</f>
        <v>147.84</v>
      </c>
      <c r="L198" s="545">
        <f aca="true" t="shared" si="244" ref="L198:L200">ROUND(K198*0.1,2)</f>
        <v>14.78</v>
      </c>
    </row>
    <row r="199" spans="1:12" ht="30" customHeight="1">
      <c r="A199" s="547" t="s">
        <v>802</v>
      </c>
      <c r="B199" s="544">
        <v>5182.33</v>
      </c>
      <c r="C199" s="545">
        <v>4419.61</v>
      </c>
      <c r="D199" s="545">
        <f t="shared" si="240"/>
        <v>762.7200000000003</v>
      </c>
      <c r="E199" s="545">
        <v>4412.89</v>
      </c>
      <c r="F199" s="545">
        <v>3544.83</v>
      </c>
      <c r="G199" s="545">
        <f t="shared" si="241"/>
        <v>868.0600000000004</v>
      </c>
      <c r="H199" s="545">
        <v>3917.72</v>
      </c>
      <c r="I199" s="545">
        <v>3408.09</v>
      </c>
      <c r="J199" s="545">
        <f t="shared" si="242"/>
        <v>509.62999999999965</v>
      </c>
      <c r="K199" s="545">
        <f t="shared" si="243"/>
        <v>713.47</v>
      </c>
      <c r="L199" s="545">
        <f t="shared" si="244"/>
        <v>71.35</v>
      </c>
    </row>
    <row r="200" spans="1:12" ht="30" customHeight="1">
      <c r="A200" s="547" t="s">
        <v>875</v>
      </c>
      <c r="B200" s="544">
        <v>715.97</v>
      </c>
      <c r="C200" s="545">
        <v>622.76</v>
      </c>
      <c r="D200" s="545">
        <f t="shared" si="240"/>
        <v>93.21000000000004</v>
      </c>
      <c r="E200" s="545">
        <v>714</v>
      </c>
      <c r="F200" s="545">
        <v>660</v>
      </c>
      <c r="G200" s="545">
        <f t="shared" si="241"/>
        <v>54</v>
      </c>
      <c r="H200" s="545">
        <v>630</v>
      </c>
      <c r="I200" s="545">
        <v>538</v>
      </c>
      <c r="J200" s="545">
        <f t="shared" si="242"/>
        <v>92</v>
      </c>
      <c r="K200" s="545">
        <f t="shared" si="243"/>
        <v>79.74</v>
      </c>
      <c r="L200" s="545">
        <f t="shared" si="244"/>
        <v>7.97</v>
      </c>
    </row>
    <row r="201" spans="1:12" ht="30" customHeight="1">
      <c r="A201" s="251" t="s">
        <v>675</v>
      </c>
      <c r="B201" s="540">
        <f aca="true" t="shared" si="245" ref="B201:L201">SUM(B202:B205)</f>
        <v>7014.67</v>
      </c>
      <c r="C201" s="541">
        <f t="shared" si="245"/>
        <v>6115.43</v>
      </c>
      <c r="D201" s="541">
        <f t="shared" si="245"/>
        <v>899.2399999999999</v>
      </c>
      <c r="E201" s="541">
        <f t="shared" si="245"/>
        <v>7079</v>
      </c>
      <c r="F201" s="541">
        <f t="shared" si="245"/>
        <v>6126</v>
      </c>
      <c r="G201" s="541">
        <f t="shared" si="245"/>
        <v>953</v>
      </c>
      <c r="H201" s="541">
        <f t="shared" si="245"/>
        <v>5389</v>
      </c>
      <c r="I201" s="541">
        <f t="shared" si="245"/>
        <v>4674</v>
      </c>
      <c r="J201" s="541">
        <f t="shared" si="245"/>
        <v>715</v>
      </c>
      <c r="K201" s="541">
        <f t="shared" si="245"/>
        <v>855.75</v>
      </c>
      <c r="L201" s="541">
        <f t="shared" si="245"/>
        <v>85.57</v>
      </c>
    </row>
    <row r="202" spans="1:12" ht="30" customHeight="1">
      <c r="A202" s="547" t="s">
        <v>803</v>
      </c>
      <c r="B202" s="544">
        <v>2911.02</v>
      </c>
      <c r="C202" s="545">
        <v>2539.57</v>
      </c>
      <c r="D202" s="545">
        <f aca="true" t="shared" si="246" ref="D202:D205">B202-C202</f>
        <v>371.4499999999998</v>
      </c>
      <c r="E202" s="545">
        <v>3530</v>
      </c>
      <c r="F202" s="545">
        <v>3037</v>
      </c>
      <c r="G202" s="545">
        <f aca="true" t="shared" si="247" ref="G202:G205">E202-F202</f>
        <v>493</v>
      </c>
      <c r="H202" s="545">
        <v>2812</v>
      </c>
      <c r="I202" s="545">
        <v>2446</v>
      </c>
      <c r="J202" s="545">
        <f aca="true" t="shared" si="248" ref="J202:J205">H202-I202</f>
        <v>366</v>
      </c>
      <c r="K202" s="545">
        <f aca="true" t="shared" si="249" ref="K202:K205">IF(A202="梅县区中医医院",ROUND(D202,2),IF(A202="惠东县第二人民医院",ROUND((D202+G202)/2,2),IF(A202="陆河县中医院",ROUND((G202+J202)/2,2),ROUND((D202+G202+J202)/3,2))))</f>
        <v>410.15</v>
      </c>
      <c r="L202" s="545">
        <f aca="true" t="shared" si="250" ref="L202:L205">ROUND(K202*0.1,2)</f>
        <v>41.02</v>
      </c>
    </row>
    <row r="203" spans="1:12" ht="30" customHeight="1">
      <c r="A203" s="547" t="s">
        <v>676</v>
      </c>
      <c r="B203" s="544">
        <v>3050.64</v>
      </c>
      <c r="C203" s="545">
        <v>2669.45</v>
      </c>
      <c r="D203" s="545">
        <f t="shared" si="246"/>
        <v>381.19000000000005</v>
      </c>
      <c r="E203" s="545">
        <v>2500</v>
      </c>
      <c r="F203" s="545">
        <v>2200</v>
      </c>
      <c r="G203" s="545">
        <f t="shared" si="247"/>
        <v>300</v>
      </c>
      <c r="H203" s="545">
        <v>1600</v>
      </c>
      <c r="I203" s="545">
        <v>1400</v>
      </c>
      <c r="J203" s="545">
        <f t="shared" si="248"/>
        <v>200</v>
      </c>
      <c r="K203" s="545">
        <f t="shared" si="249"/>
        <v>293.73</v>
      </c>
      <c r="L203" s="545">
        <f t="shared" si="250"/>
        <v>29.37</v>
      </c>
    </row>
    <row r="204" spans="1:12" ht="30" customHeight="1">
      <c r="A204" s="547" t="s">
        <v>1455</v>
      </c>
      <c r="B204" s="544">
        <v>958.58</v>
      </c>
      <c r="C204" s="545">
        <v>824.46</v>
      </c>
      <c r="D204" s="545">
        <f t="shared" si="246"/>
        <v>134.12</v>
      </c>
      <c r="E204" s="545">
        <v>951</v>
      </c>
      <c r="F204" s="545">
        <v>827</v>
      </c>
      <c r="G204" s="545">
        <f t="shared" si="247"/>
        <v>124</v>
      </c>
      <c r="H204" s="545">
        <v>899</v>
      </c>
      <c r="I204" s="545">
        <v>764</v>
      </c>
      <c r="J204" s="545">
        <f t="shared" si="248"/>
        <v>135</v>
      </c>
      <c r="K204" s="545">
        <f t="shared" si="249"/>
        <v>131.04</v>
      </c>
      <c r="L204" s="545">
        <f t="shared" si="250"/>
        <v>13.1</v>
      </c>
    </row>
    <row r="205" spans="1:12" ht="30" customHeight="1">
      <c r="A205" s="547" t="s">
        <v>876</v>
      </c>
      <c r="B205" s="544">
        <v>94.43</v>
      </c>
      <c r="C205" s="545">
        <v>81.95</v>
      </c>
      <c r="D205" s="545">
        <f t="shared" si="246"/>
        <v>12.480000000000004</v>
      </c>
      <c r="E205" s="545">
        <v>98</v>
      </c>
      <c r="F205" s="545">
        <v>62</v>
      </c>
      <c r="G205" s="545">
        <f t="shared" si="247"/>
        <v>36</v>
      </c>
      <c r="H205" s="545">
        <v>78</v>
      </c>
      <c r="I205" s="545">
        <v>64</v>
      </c>
      <c r="J205" s="545">
        <f t="shared" si="248"/>
        <v>14</v>
      </c>
      <c r="K205" s="545">
        <f t="shared" si="249"/>
        <v>20.83</v>
      </c>
      <c r="L205" s="545">
        <f t="shared" si="250"/>
        <v>2.08</v>
      </c>
    </row>
    <row r="206" spans="1:12" ht="30" customHeight="1">
      <c r="A206" s="251" t="s">
        <v>677</v>
      </c>
      <c r="B206" s="540">
        <f aca="true" t="shared" si="251" ref="B206:L206">SUM(B207:B209)</f>
        <v>15240.4</v>
      </c>
      <c r="C206" s="541">
        <f t="shared" si="251"/>
        <v>13528.869999999999</v>
      </c>
      <c r="D206" s="541">
        <f t="shared" si="251"/>
        <v>1711.5299999999997</v>
      </c>
      <c r="E206" s="541">
        <f t="shared" si="251"/>
        <v>13018.34</v>
      </c>
      <c r="F206" s="541">
        <f t="shared" si="251"/>
        <v>12133.51</v>
      </c>
      <c r="G206" s="541">
        <f t="shared" si="251"/>
        <v>884.8299999999998</v>
      </c>
      <c r="H206" s="541">
        <f t="shared" si="251"/>
        <v>11356.85</v>
      </c>
      <c r="I206" s="541">
        <f t="shared" si="251"/>
        <v>10563.359999999999</v>
      </c>
      <c r="J206" s="541">
        <f t="shared" si="251"/>
        <v>793.4900000000008</v>
      </c>
      <c r="K206" s="541">
        <f t="shared" si="251"/>
        <v>1129.95</v>
      </c>
      <c r="L206" s="541">
        <f t="shared" si="251"/>
        <v>112.99</v>
      </c>
    </row>
    <row r="207" spans="1:12" ht="30" customHeight="1">
      <c r="A207" s="547" t="s">
        <v>877</v>
      </c>
      <c r="B207" s="544">
        <v>1186.02</v>
      </c>
      <c r="C207" s="545">
        <v>1025.62</v>
      </c>
      <c r="D207" s="545">
        <f aca="true" t="shared" si="252" ref="D207:D209">B207-C207</f>
        <v>160.4000000000001</v>
      </c>
      <c r="E207" s="545">
        <v>1056.93</v>
      </c>
      <c r="F207" s="545">
        <v>916.87</v>
      </c>
      <c r="G207" s="545">
        <f aca="true" t="shared" si="253" ref="G207:G209">E207-F207</f>
        <v>140.06000000000006</v>
      </c>
      <c r="H207" s="545">
        <v>931.28</v>
      </c>
      <c r="I207" s="545">
        <v>798.72</v>
      </c>
      <c r="J207" s="545">
        <f aca="true" t="shared" si="254" ref="J207:J209">H207-I207</f>
        <v>132.55999999999995</v>
      </c>
      <c r="K207" s="545">
        <f aca="true" t="shared" si="255" ref="K207:K209">IF(A207="梅县区中医医院",ROUND(D207,2),IF(A207="惠东县第二人民医院",ROUND((D207+G207)/2,2),IF(A207="陆河县中医院",ROUND((G207+J207)/2,2),ROUND((D207+G207+J207)/3,2))))</f>
        <v>144.34</v>
      </c>
      <c r="L207" s="545">
        <f aca="true" t="shared" si="256" ref="L207:L209">ROUND(K207*0.1,2)</f>
        <v>14.43</v>
      </c>
    </row>
    <row r="208" spans="1:12" ht="30" customHeight="1">
      <c r="A208" s="547" t="s">
        <v>804</v>
      </c>
      <c r="B208" s="544">
        <v>12673.64</v>
      </c>
      <c r="C208" s="545">
        <v>11301.07</v>
      </c>
      <c r="D208" s="545">
        <f t="shared" si="252"/>
        <v>1372.5699999999997</v>
      </c>
      <c r="E208" s="545">
        <v>10971.55</v>
      </c>
      <c r="F208" s="545">
        <v>10355.81</v>
      </c>
      <c r="G208" s="545">
        <f t="shared" si="253"/>
        <v>615.7399999999998</v>
      </c>
      <c r="H208" s="545">
        <v>9600.85</v>
      </c>
      <c r="I208" s="545">
        <v>9053.81</v>
      </c>
      <c r="J208" s="545">
        <f t="shared" si="254"/>
        <v>547.0400000000009</v>
      </c>
      <c r="K208" s="545">
        <f t="shared" si="255"/>
        <v>845.12</v>
      </c>
      <c r="L208" s="545">
        <f t="shared" si="256"/>
        <v>84.51</v>
      </c>
    </row>
    <row r="209" spans="1:12" ht="30" customHeight="1">
      <c r="A209" s="547" t="s">
        <v>1456</v>
      </c>
      <c r="B209" s="544">
        <v>1380.74</v>
      </c>
      <c r="C209" s="545">
        <v>1202.18</v>
      </c>
      <c r="D209" s="545">
        <f t="shared" si="252"/>
        <v>178.55999999999995</v>
      </c>
      <c r="E209" s="545">
        <v>989.86</v>
      </c>
      <c r="F209" s="545">
        <v>860.83</v>
      </c>
      <c r="G209" s="545">
        <f t="shared" si="253"/>
        <v>129.02999999999997</v>
      </c>
      <c r="H209" s="545">
        <v>824.72</v>
      </c>
      <c r="I209" s="545">
        <v>710.83</v>
      </c>
      <c r="J209" s="545">
        <f t="shared" si="254"/>
        <v>113.88999999999999</v>
      </c>
      <c r="K209" s="545">
        <f t="shared" si="255"/>
        <v>140.49</v>
      </c>
      <c r="L209" s="545">
        <f t="shared" si="256"/>
        <v>14.05</v>
      </c>
    </row>
    <row r="210" spans="1:12" ht="30" customHeight="1">
      <c r="A210" s="251" t="s">
        <v>679</v>
      </c>
      <c r="B210" s="540">
        <f aca="true" t="shared" si="257" ref="B210:L210">SUM(B211:B212)</f>
        <v>12843.88</v>
      </c>
      <c r="C210" s="541">
        <f t="shared" si="257"/>
        <v>10938.220000000001</v>
      </c>
      <c r="D210" s="541">
        <f t="shared" si="257"/>
        <v>1905.6599999999992</v>
      </c>
      <c r="E210" s="541">
        <f t="shared" si="257"/>
        <v>11482.05</v>
      </c>
      <c r="F210" s="541">
        <f t="shared" si="257"/>
        <v>9941.77</v>
      </c>
      <c r="G210" s="541">
        <f t="shared" si="257"/>
        <v>1540.2799999999995</v>
      </c>
      <c r="H210" s="541">
        <f t="shared" si="257"/>
        <v>9030.369999999999</v>
      </c>
      <c r="I210" s="541">
        <f t="shared" si="257"/>
        <v>7758.23</v>
      </c>
      <c r="J210" s="541">
        <f t="shared" si="257"/>
        <v>1272.14</v>
      </c>
      <c r="K210" s="541">
        <f t="shared" si="257"/>
        <v>1572.69</v>
      </c>
      <c r="L210" s="541">
        <f t="shared" si="257"/>
        <v>157.26999999999998</v>
      </c>
    </row>
    <row r="211" spans="1:12" ht="30" customHeight="1">
      <c r="A211" s="547" t="s">
        <v>1457</v>
      </c>
      <c r="B211" s="544">
        <v>2001.98</v>
      </c>
      <c r="C211" s="545">
        <v>1739.95</v>
      </c>
      <c r="D211" s="545">
        <f aca="true" t="shared" si="258" ref="D211:D214">B211-C211</f>
        <v>262.03</v>
      </c>
      <c r="E211" s="545">
        <v>1656.73</v>
      </c>
      <c r="F211" s="545">
        <v>1451.43</v>
      </c>
      <c r="G211" s="545">
        <f aca="true" t="shared" si="259" ref="G211:G214">E211-F211</f>
        <v>205.29999999999995</v>
      </c>
      <c r="H211" s="545">
        <v>1425.3</v>
      </c>
      <c r="I211" s="545">
        <v>1243.37</v>
      </c>
      <c r="J211" s="545">
        <f aca="true" t="shared" si="260" ref="J211:J214">H211-I211</f>
        <v>181.93000000000006</v>
      </c>
      <c r="K211" s="545">
        <f aca="true" t="shared" si="261" ref="K211:K214">IF(A211="梅县区中医医院",ROUND(D211,2),IF(A211="惠东县第二人民医院",ROUND((D211+G211)/2,2),IF(A211="陆河县中医院",ROUND((G211+J211)/2,2),ROUND((D211+G211+J211)/3,2))))</f>
        <v>216.42</v>
      </c>
      <c r="L211" s="545">
        <f aca="true" t="shared" si="262" ref="L211:L214">ROUND(K211*0.1,2)</f>
        <v>21.64</v>
      </c>
    </row>
    <row r="212" spans="1:12" ht="30" customHeight="1">
      <c r="A212" s="547" t="s">
        <v>1458</v>
      </c>
      <c r="B212" s="544">
        <v>10841.9</v>
      </c>
      <c r="C212" s="545">
        <v>9198.27</v>
      </c>
      <c r="D212" s="545">
        <f t="shared" si="258"/>
        <v>1643.6299999999992</v>
      </c>
      <c r="E212" s="545">
        <v>9825.32</v>
      </c>
      <c r="F212" s="545">
        <v>8490.34</v>
      </c>
      <c r="G212" s="545">
        <f t="shared" si="259"/>
        <v>1334.9799999999996</v>
      </c>
      <c r="H212" s="545">
        <v>7605.07</v>
      </c>
      <c r="I212" s="545">
        <v>6514.86</v>
      </c>
      <c r="J212" s="545">
        <f t="shared" si="260"/>
        <v>1090.21</v>
      </c>
      <c r="K212" s="545">
        <f t="shared" si="261"/>
        <v>1356.27</v>
      </c>
      <c r="L212" s="545">
        <f t="shared" si="262"/>
        <v>135.63</v>
      </c>
    </row>
    <row r="213" spans="1:12" ht="30" customHeight="1">
      <c r="A213" s="251" t="s">
        <v>710</v>
      </c>
      <c r="B213" s="540">
        <f aca="true" t="shared" si="263" ref="B213:L213">SUM(B214)</f>
        <v>1406.17</v>
      </c>
      <c r="C213" s="541">
        <f t="shared" si="263"/>
        <v>1174.29</v>
      </c>
      <c r="D213" s="541">
        <f t="shared" si="263"/>
        <v>231.8800000000001</v>
      </c>
      <c r="E213" s="541">
        <f t="shared" si="263"/>
        <v>1189.69</v>
      </c>
      <c r="F213" s="541">
        <f t="shared" si="263"/>
        <v>1038.38</v>
      </c>
      <c r="G213" s="541">
        <f t="shared" si="263"/>
        <v>151.30999999999995</v>
      </c>
      <c r="H213" s="541">
        <f t="shared" si="263"/>
        <v>958.01</v>
      </c>
      <c r="I213" s="541">
        <f t="shared" si="263"/>
        <v>756.75</v>
      </c>
      <c r="J213" s="541">
        <f t="shared" si="263"/>
        <v>201.26</v>
      </c>
      <c r="K213" s="541">
        <f t="shared" si="263"/>
        <v>194.82</v>
      </c>
      <c r="L213" s="541">
        <f t="shared" si="263"/>
        <v>19.48</v>
      </c>
    </row>
    <row r="214" spans="1:12" ht="30" customHeight="1">
      <c r="A214" s="547" t="s">
        <v>1459</v>
      </c>
      <c r="B214" s="544">
        <v>1406.17</v>
      </c>
      <c r="C214" s="545">
        <v>1174.29</v>
      </c>
      <c r="D214" s="545">
        <f t="shared" si="258"/>
        <v>231.8800000000001</v>
      </c>
      <c r="E214" s="545">
        <v>1189.69</v>
      </c>
      <c r="F214" s="545">
        <v>1038.38</v>
      </c>
      <c r="G214" s="545">
        <f t="shared" si="259"/>
        <v>151.30999999999995</v>
      </c>
      <c r="H214" s="545">
        <v>958.01</v>
      </c>
      <c r="I214" s="545">
        <v>756.75</v>
      </c>
      <c r="J214" s="545">
        <f t="shared" si="260"/>
        <v>201.26</v>
      </c>
      <c r="K214" s="545">
        <f t="shared" si="261"/>
        <v>194.82</v>
      </c>
      <c r="L214" s="545">
        <f t="shared" si="262"/>
        <v>19.48</v>
      </c>
    </row>
    <row r="215" spans="1:12" ht="30" customHeight="1">
      <c r="A215" s="251" t="s">
        <v>711</v>
      </c>
      <c r="B215" s="540">
        <f aca="true" t="shared" si="264" ref="B215:L215">SUM(B216)</f>
        <v>1699.98</v>
      </c>
      <c r="C215" s="541">
        <f t="shared" si="264"/>
        <v>1486.69</v>
      </c>
      <c r="D215" s="541">
        <f t="shared" si="264"/>
        <v>213.28999999999996</v>
      </c>
      <c r="E215" s="541">
        <f t="shared" si="264"/>
        <v>1426</v>
      </c>
      <c r="F215" s="541">
        <f t="shared" si="264"/>
        <v>1241</v>
      </c>
      <c r="G215" s="541">
        <f t="shared" si="264"/>
        <v>185</v>
      </c>
      <c r="H215" s="541">
        <f t="shared" si="264"/>
        <v>1130</v>
      </c>
      <c r="I215" s="541">
        <f t="shared" si="264"/>
        <v>982</v>
      </c>
      <c r="J215" s="541">
        <f t="shared" si="264"/>
        <v>148</v>
      </c>
      <c r="K215" s="541">
        <f t="shared" si="264"/>
        <v>182.1</v>
      </c>
      <c r="L215" s="541">
        <f t="shared" si="264"/>
        <v>18.21</v>
      </c>
    </row>
    <row r="216" spans="1:12" ht="30" customHeight="1">
      <c r="A216" s="547" t="s">
        <v>1460</v>
      </c>
      <c r="B216" s="544">
        <v>1699.98</v>
      </c>
      <c r="C216" s="545">
        <v>1486.69</v>
      </c>
      <c r="D216" s="545">
        <f aca="true" t="shared" si="265" ref="D216:D219">B216-C216</f>
        <v>213.28999999999996</v>
      </c>
      <c r="E216" s="545">
        <v>1426</v>
      </c>
      <c r="F216" s="545">
        <v>1241</v>
      </c>
      <c r="G216" s="545">
        <f aca="true" t="shared" si="266" ref="G216:G219">E216-F216</f>
        <v>185</v>
      </c>
      <c r="H216" s="545">
        <v>1130</v>
      </c>
      <c r="I216" s="545">
        <v>982</v>
      </c>
      <c r="J216" s="545">
        <f aca="true" t="shared" si="267" ref="J216:J219">H216-I216</f>
        <v>148</v>
      </c>
      <c r="K216" s="545">
        <f aca="true" t="shared" si="268" ref="K216:K219">IF(A216="梅县区中医医院",ROUND(D216,2),IF(A216="惠东县第二人民医院",ROUND((D216+G216)/2,2),IF(A216="陆河县中医院",ROUND((G216+J216)/2,2),ROUND((D216+G216+J216)/3,2))))</f>
        <v>182.1</v>
      </c>
      <c r="L216" s="545">
        <f aca="true" t="shared" si="269" ref="L216:L219">ROUND(K216*0.1,2)</f>
        <v>18.21</v>
      </c>
    </row>
    <row r="217" spans="1:12" ht="30" customHeight="1">
      <c r="A217" s="251" t="s">
        <v>681</v>
      </c>
      <c r="B217" s="540">
        <f aca="true" t="shared" si="270" ref="B217:L217">SUM(B218:B219)</f>
        <v>7237.29</v>
      </c>
      <c r="C217" s="541">
        <f t="shared" si="270"/>
        <v>6246.42</v>
      </c>
      <c r="D217" s="541">
        <f t="shared" si="270"/>
        <v>990.8699999999997</v>
      </c>
      <c r="E217" s="541">
        <f t="shared" si="270"/>
        <v>6482.549999999999</v>
      </c>
      <c r="F217" s="541">
        <f t="shared" si="270"/>
        <v>5594.26</v>
      </c>
      <c r="G217" s="541">
        <f t="shared" si="270"/>
        <v>888.2899999999997</v>
      </c>
      <c r="H217" s="541">
        <f t="shared" si="270"/>
        <v>5630.27</v>
      </c>
      <c r="I217" s="541">
        <f t="shared" si="270"/>
        <v>4861.47</v>
      </c>
      <c r="J217" s="541">
        <f t="shared" si="270"/>
        <v>768.8</v>
      </c>
      <c r="K217" s="541">
        <f t="shared" si="270"/>
        <v>882.6600000000001</v>
      </c>
      <c r="L217" s="541">
        <f t="shared" si="270"/>
        <v>88.27</v>
      </c>
    </row>
    <row r="218" spans="1:12" ht="30" customHeight="1">
      <c r="A218" s="547" t="s">
        <v>808</v>
      </c>
      <c r="B218" s="544">
        <v>4858</v>
      </c>
      <c r="C218" s="545">
        <v>4210.31</v>
      </c>
      <c r="D218" s="545">
        <f t="shared" si="265"/>
        <v>647.6899999999996</v>
      </c>
      <c r="E218" s="545">
        <v>4348.33</v>
      </c>
      <c r="F218" s="545">
        <v>3772.96</v>
      </c>
      <c r="G218" s="545">
        <f t="shared" si="266"/>
        <v>575.3699999999999</v>
      </c>
      <c r="H218" s="545">
        <v>3772.54</v>
      </c>
      <c r="I218" s="545">
        <v>3273.67</v>
      </c>
      <c r="J218" s="545">
        <f t="shared" si="267"/>
        <v>498.8699999999999</v>
      </c>
      <c r="K218" s="545">
        <f t="shared" si="268"/>
        <v>573.98</v>
      </c>
      <c r="L218" s="545">
        <f t="shared" si="269"/>
        <v>57.4</v>
      </c>
    </row>
    <row r="219" spans="1:12" ht="30" customHeight="1">
      <c r="A219" s="547" t="s">
        <v>1461</v>
      </c>
      <c r="B219" s="544">
        <v>2379.29</v>
      </c>
      <c r="C219" s="545">
        <v>2036.11</v>
      </c>
      <c r="D219" s="545">
        <f t="shared" si="265"/>
        <v>343.18000000000006</v>
      </c>
      <c r="E219" s="545">
        <v>2134.22</v>
      </c>
      <c r="F219" s="545">
        <v>1821.3</v>
      </c>
      <c r="G219" s="545">
        <f t="shared" si="266"/>
        <v>312.91999999999985</v>
      </c>
      <c r="H219" s="545">
        <v>1857.73</v>
      </c>
      <c r="I219" s="545">
        <v>1587.8</v>
      </c>
      <c r="J219" s="545">
        <f t="shared" si="267"/>
        <v>269.93000000000006</v>
      </c>
      <c r="K219" s="545">
        <f t="shared" si="268"/>
        <v>308.68</v>
      </c>
      <c r="L219" s="545">
        <f t="shared" si="269"/>
        <v>30.87</v>
      </c>
    </row>
    <row r="220" spans="1:12" ht="30" customHeight="1">
      <c r="A220" s="251" t="s">
        <v>683</v>
      </c>
      <c r="B220" s="540">
        <f aca="true" t="shared" si="271" ref="B220:L220">SUM(B221:B225)</f>
        <v>44530.130000000005</v>
      </c>
      <c r="C220" s="541">
        <f t="shared" si="271"/>
        <v>39337.909999999996</v>
      </c>
      <c r="D220" s="541">
        <f t="shared" si="271"/>
        <v>5192.219999999999</v>
      </c>
      <c r="E220" s="541">
        <f t="shared" si="271"/>
        <v>40852.83</v>
      </c>
      <c r="F220" s="541">
        <f t="shared" si="271"/>
        <v>35715.8</v>
      </c>
      <c r="G220" s="541">
        <f t="shared" si="271"/>
        <v>5137.030000000002</v>
      </c>
      <c r="H220" s="541">
        <f t="shared" si="271"/>
        <v>31706.78</v>
      </c>
      <c r="I220" s="541">
        <f t="shared" si="271"/>
        <v>27861.54</v>
      </c>
      <c r="J220" s="541">
        <f t="shared" si="271"/>
        <v>3845.239999999999</v>
      </c>
      <c r="K220" s="541">
        <f t="shared" si="271"/>
        <v>4724.82</v>
      </c>
      <c r="L220" s="541">
        <f t="shared" si="271"/>
        <v>472.49</v>
      </c>
    </row>
    <row r="221" spans="1:12" ht="30" customHeight="1">
      <c r="A221" s="547" t="s">
        <v>809</v>
      </c>
      <c r="B221" s="544">
        <v>11094.59</v>
      </c>
      <c r="C221" s="545">
        <v>9747.88</v>
      </c>
      <c r="D221" s="545">
        <f aca="true" t="shared" si="272" ref="D221:D225">B221-C221</f>
        <v>1346.710000000001</v>
      </c>
      <c r="E221" s="545">
        <v>10460</v>
      </c>
      <c r="F221" s="545">
        <v>9068</v>
      </c>
      <c r="G221" s="545">
        <f aca="true" t="shared" si="273" ref="G221:G225">E221-F221</f>
        <v>1392</v>
      </c>
      <c r="H221" s="545">
        <v>8290</v>
      </c>
      <c r="I221" s="545">
        <v>7316</v>
      </c>
      <c r="J221" s="545">
        <f aca="true" t="shared" si="274" ref="J221:J225">H221-I221</f>
        <v>974</v>
      </c>
      <c r="K221" s="545">
        <f aca="true" t="shared" si="275" ref="K221:K225">IF(A221="梅县区中医医院",ROUND(D221,2),IF(A221="惠东县第二人民医院",ROUND((D221+G221)/2,2),IF(A221="陆河县中医院",ROUND((G221+J221)/2,2),ROUND((D221+G221+J221)/3,2))))</f>
        <v>1237.57</v>
      </c>
      <c r="L221" s="545">
        <f aca="true" t="shared" si="276" ref="L221:L225">ROUND(K221*0.1,2)</f>
        <v>123.76</v>
      </c>
    </row>
    <row r="222" spans="1:12" ht="30" customHeight="1">
      <c r="A222" s="547" t="s">
        <v>1462</v>
      </c>
      <c r="B222" s="544">
        <v>24073.69</v>
      </c>
      <c r="C222" s="545">
        <v>21351.02</v>
      </c>
      <c r="D222" s="545">
        <f t="shared" si="272"/>
        <v>2722.6699999999983</v>
      </c>
      <c r="E222" s="545">
        <v>22011.9</v>
      </c>
      <c r="F222" s="545">
        <v>19334</v>
      </c>
      <c r="G222" s="545">
        <f t="shared" si="273"/>
        <v>2677.9000000000015</v>
      </c>
      <c r="H222" s="545">
        <v>17238.6</v>
      </c>
      <c r="I222" s="545">
        <v>15160.4</v>
      </c>
      <c r="J222" s="545">
        <f t="shared" si="274"/>
        <v>2078.199999999999</v>
      </c>
      <c r="K222" s="545">
        <f t="shared" si="275"/>
        <v>2492.92</v>
      </c>
      <c r="L222" s="545">
        <f t="shared" si="276"/>
        <v>249.29</v>
      </c>
    </row>
    <row r="223" spans="1:12" ht="30" customHeight="1">
      <c r="A223" s="547" t="s">
        <v>1463</v>
      </c>
      <c r="B223" s="544">
        <v>866.23</v>
      </c>
      <c r="C223" s="545">
        <v>754.41</v>
      </c>
      <c r="D223" s="545">
        <f t="shared" si="272"/>
        <v>111.82000000000005</v>
      </c>
      <c r="E223" s="545">
        <v>665</v>
      </c>
      <c r="F223" s="545">
        <v>577.08</v>
      </c>
      <c r="G223" s="545">
        <f t="shared" si="273"/>
        <v>87.91999999999996</v>
      </c>
      <c r="H223" s="545">
        <v>560</v>
      </c>
      <c r="I223" s="545">
        <v>499</v>
      </c>
      <c r="J223" s="545">
        <f t="shared" si="274"/>
        <v>61</v>
      </c>
      <c r="K223" s="545">
        <f t="shared" si="275"/>
        <v>86.91</v>
      </c>
      <c r="L223" s="545">
        <f t="shared" si="276"/>
        <v>8.69</v>
      </c>
    </row>
    <row r="224" spans="1:12" ht="30" customHeight="1">
      <c r="A224" s="547" t="s">
        <v>1464</v>
      </c>
      <c r="B224" s="544">
        <v>4660.87</v>
      </c>
      <c r="C224" s="545">
        <v>4142.79</v>
      </c>
      <c r="D224" s="545">
        <f t="shared" si="272"/>
        <v>518.0799999999999</v>
      </c>
      <c r="E224" s="545">
        <v>4088</v>
      </c>
      <c r="F224" s="545">
        <v>3565</v>
      </c>
      <c r="G224" s="545">
        <f t="shared" si="273"/>
        <v>523</v>
      </c>
      <c r="H224" s="545">
        <v>2733</v>
      </c>
      <c r="I224" s="545">
        <v>2375</v>
      </c>
      <c r="J224" s="545">
        <f t="shared" si="274"/>
        <v>358</v>
      </c>
      <c r="K224" s="545">
        <f t="shared" si="275"/>
        <v>466.36</v>
      </c>
      <c r="L224" s="545">
        <f t="shared" si="276"/>
        <v>46.64</v>
      </c>
    </row>
    <row r="225" spans="1:12" ht="30" customHeight="1">
      <c r="A225" s="547" t="s">
        <v>882</v>
      </c>
      <c r="B225" s="544">
        <v>3834.75</v>
      </c>
      <c r="C225" s="545">
        <v>3341.81</v>
      </c>
      <c r="D225" s="545">
        <f t="shared" si="272"/>
        <v>492.94000000000005</v>
      </c>
      <c r="E225" s="545">
        <v>3627.93</v>
      </c>
      <c r="F225" s="545">
        <v>3171.72</v>
      </c>
      <c r="G225" s="545">
        <f t="shared" si="273"/>
        <v>456.21000000000004</v>
      </c>
      <c r="H225" s="545">
        <v>2885.18</v>
      </c>
      <c r="I225" s="545">
        <v>2511.14</v>
      </c>
      <c r="J225" s="545">
        <f t="shared" si="274"/>
        <v>374.03999999999996</v>
      </c>
      <c r="K225" s="545">
        <f t="shared" si="275"/>
        <v>441.06</v>
      </c>
      <c r="L225" s="545">
        <f t="shared" si="276"/>
        <v>44.11</v>
      </c>
    </row>
    <row r="226" spans="1:12" ht="30" customHeight="1">
      <c r="A226" s="251" t="s">
        <v>686</v>
      </c>
      <c r="B226" s="540">
        <f aca="true" t="shared" si="277" ref="B226:L226">SUM(B227:B230)</f>
        <v>7649.3</v>
      </c>
      <c r="C226" s="541">
        <f t="shared" si="277"/>
        <v>6786.869999999999</v>
      </c>
      <c r="D226" s="541">
        <f t="shared" si="277"/>
        <v>862.4300000000005</v>
      </c>
      <c r="E226" s="541">
        <f t="shared" si="277"/>
        <v>6251.710000000001</v>
      </c>
      <c r="F226" s="541">
        <f t="shared" si="277"/>
        <v>5482.610000000001</v>
      </c>
      <c r="G226" s="541">
        <f t="shared" si="277"/>
        <v>769.1</v>
      </c>
      <c r="H226" s="541">
        <f t="shared" si="277"/>
        <v>5585.099999999999</v>
      </c>
      <c r="I226" s="541">
        <f t="shared" si="277"/>
        <v>4878.24</v>
      </c>
      <c r="J226" s="541">
        <f t="shared" si="277"/>
        <v>706.8600000000002</v>
      </c>
      <c r="K226" s="541">
        <f t="shared" si="277"/>
        <v>779.46</v>
      </c>
      <c r="L226" s="541">
        <f t="shared" si="277"/>
        <v>77.94999999999999</v>
      </c>
    </row>
    <row r="227" spans="1:12" ht="30" customHeight="1">
      <c r="A227" s="547" t="s">
        <v>810</v>
      </c>
      <c r="B227" s="544">
        <v>4486.77</v>
      </c>
      <c r="C227" s="545">
        <v>4011.24</v>
      </c>
      <c r="D227" s="545">
        <f aca="true" t="shared" si="278" ref="D227:D230">B227-C227</f>
        <v>475.53000000000065</v>
      </c>
      <c r="E227" s="545">
        <v>3105.45</v>
      </c>
      <c r="F227" s="545">
        <v>2712.95</v>
      </c>
      <c r="G227" s="545">
        <f aca="true" t="shared" si="279" ref="G227:G230">E227-F227</f>
        <v>392.5</v>
      </c>
      <c r="H227" s="545">
        <v>2683.9</v>
      </c>
      <c r="I227" s="545">
        <v>2356.69</v>
      </c>
      <c r="J227" s="545">
        <f aca="true" t="shared" si="280" ref="J227:J230">H227-I227</f>
        <v>327.21000000000004</v>
      </c>
      <c r="K227" s="545">
        <f aca="true" t="shared" si="281" ref="K227:K230">IF(A227="梅县区中医医院",ROUND(D227,2),IF(A227="惠东县第二人民医院",ROUND((D227+G227)/2,2),IF(A227="陆河县中医院",ROUND((G227+J227)/2,2),ROUND((D227+G227+J227)/3,2))))</f>
        <v>398.41</v>
      </c>
      <c r="L227" s="545">
        <f aca="true" t="shared" si="282" ref="L227:L230">ROUND(K227*0.1,2)</f>
        <v>39.84</v>
      </c>
    </row>
    <row r="228" spans="1:12" ht="30" customHeight="1">
      <c r="A228" s="547" t="s">
        <v>1465</v>
      </c>
      <c r="B228" s="544">
        <v>2334.43</v>
      </c>
      <c r="C228" s="545">
        <v>2036.06</v>
      </c>
      <c r="D228" s="545">
        <f t="shared" si="278"/>
        <v>298.3699999999999</v>
      </c>
      <c r="E228" s="545">
        <v>2134.57</v>
      </c>
      <c r="F228" s="545">
        <v>1888.88</v>
      </c>
      <c r="G228" s="545">
        <f t="shared" si="279"/>
        <v>245.69000000000005</v>
      </c>
      <c r="H228" s="545">
        <v>1821.72</v>
      </c>
      <c r="I228" s="545">
        <v>1579.29</v>
      </c>
      <c r="J228" s="545">
        <f t="shared" si="280"/>
        <v>242.43000000000006</v>
      </c>
      <c r="K228" s="545">
        <f t="shared" si="281"/>
        <v>262.16</v>
      </c>
      <c r="L228" s="545">
        <f t="shared" si="282"/>
        <v>26.22</v>
      </c>
    </row>
    <row r="229" spans="1:12" ht="30" customHeight="1">
      <c r="A229" s="547" t="s">
        <v>883</v>
      </c>
      <c r="B229" s="544">
        <v>448.15</v>
      </c>
      <c r="C229" s="545">
        <v>393.9</v>
      </c>
      <c r="D229" s="545">
        <f t="shared" si="278"/>
        <v>54.25</v>
      </c>
      <c r="E229" s="545">
        <v>356.3</v>
      </c>
      <c r="F229" s="545">
        <v>308.34</v>
      </c>
      <c r="G229" s="545">
        <f t="shared" si="279"/>
        <v>47.960000000000036</v>
      </c>
      <c r="H229" s="545">
        <v>335.36</v>
      </c>
      <c r="I229" s="545">
        <v>296.21</v>
      </c>
      <c r="J229" s="545">
        <f t="shared" si="280"/>
        <v>39.150000000000034</v>
      </c>
      <c r="K229" s="545">
        <f t="shared" si="281"/>
        <v>47.12</v>
      </c>
      <c r="L229" s="545">
        <f t="shared" si="282"/>
        <v>4.71</v>
      </c>
    </row>
    <row r="230" spans="1:12" ht="30" customHeight="1">
      <c r="A230" s="547" t="s">
        <v>1466</v>
      </c>
      <c r="B230" s="544">
        <v>379.95</v>
      </c>
      <c r="C230" s="545">
        <v>345.67</v>
      </c>
      <c r="D230" s="545">
        <f t="shared" si="278"/>
        <v>34.27999999999997</v>
      </c>
      <c r="E230" s="545">
        <v>655.39</v>
      </c>
      <c r="F230" s="545">
        <v>572.44</v>
      </c>
      <c r="G230" s="545">
        <f t="shared" si="279"/>
        <v>82.94999999999993</v>
      </c>
      <c r="H230" s="545">
        <v>744.12</v>
      </c>
      <c r="I230" s="545">
        <v>646.05</v>
      </c>
      <c r="J230" s="545">
        <f t="shared" si="280"/>
        <v>98.07000000000005</v>
      </c>
      <c r="K230" s="545">
        <f t="shared" si="281"/>
        <v>71.77</v>
      </c>
      <c r="L230" s="545">
        <f t="shared" si="282"/>
        <v>7.18</v>
      </c>
    </row>
    <row r="231" spans="1:12" ht="30" customHeight="1">
      <c r="A231" s="251" t="s">
        <v>688</v>
      </c>
      <c r="B231" s="540">
        <f aca="true" t="shared" si="283" ref="B231:L231">SUM(B232:B233)</f>
        <v>6279.26</v>
      </c>
      <c r="C231" s="541">
        <f t="shared" si="283"/>
        <v>5744.71</v>
      </c>
      <c r="D231" s="541">
        <f t="shared" si="283"/>
        <v>534.5500000000002</v>
      </c>
      <c r="E231" s="541">
        <f t="shared" si="283"/>
        <v>5499.82</v>
      </c>
      <c r="F231" s="541">
        <f t="shared" si="283"/>
        <v>4879.3</v>
      </c>
      <c r="G231" s="541">
        <f t="shared" si="283"/>
        <v>620.52</v>
      </c>
      <c r="H231" s="541">
        <f t="shared" si="283"/>
        <v>4574.1</v>
      </c>
      <c r="I231" s="541">
        <f t="shared" si="283"/>
        <v>4227.32</v>
      </c>
      <c r="J231" s="541">
        <f t="shared" si="283"/>
        <v>346.78</v>
      </c>
      <c r="K231" s="541">
        <f t="shared" si="283"/>
        <v>500.62</v>
      </c>
      <c r="L231" s="541">
        <f t="shared" si="283"/>
        <v>50.059999999999995</v>
      </c>
    </row>
    <row r="232" spans="1:12" ht="30" customHeight="1">
      <c r="A232" s="547" t="s">
        <v>1467</v>
      </c>
      <c r="B232" s="544">
        <v>4064.76</v>
      </c>
      <c r="C232" s="545">
        <v>3565.07</v>
      </c>
      <c r="D232" s="545">
        <f aca="true" t="shared" si="284" ref="D232:D236">B232-C232</f>
        <v>499.69000000000005</v>
      </c>
      <c r="E232" s="545">
        <v>3477</v>
      </c>
      <c r="F232" s="545">
        <v>3034</v>
      </c>
      <c r="G232" s="545">
        <f aca="true" t="shared" si="285" ref="G232:G236">E232-F232</f>
        <v>443</v>
      </c>
      <c r="H232" s="545">
        <v>3026</v>
      </c>
      <c r="I232" s="545">
        <v>2628</v>
      </c>
      <c r="J232" s="545">
        <f aca="true" t="shared" si="286" ref="J232:J236">H232-I232</f>
        <v>398</v>
      </c>
      <c r="K232" s="545">
        <f aca="true" t="shared" si="287" ref="K232:K236">IF(A232="梅县区中医医院",ROUND(D232,2),IF(A232="惠东县第二人民医院",ROUND((D232+G232)/2,2),IF(A232="陆河县中医院",ROUND((G232+J232)/2,2),ROUND((D232+G232+J232)/3,2))))</f>
        <v>446.9</v>
      </c>
      <c r="L232" s="545">
        <f aca="true" t="shared" si="288" ref="L232:L236">ROUND(K232*0.1,2)</f>
        <v>44.69</v>
      </c>
    </row>
    <row r="233" spans="1:12" ht="30" customHeight="1">
      <c r="A233" s="547" t="s">
        <v>1468</v>
      </c>
      <c r="B233" s="544">
        <v>2214.5</v>
      </c>
      <c r="C233" s="545">
        <v>2179.64</v>
      </c>
      <c r="D233" s="545">
        <f t="shared" si="284"/>
        <v>34.86000000000013</v>
      </c>
      <c r="E233" s="545">
        <v>2022.82</v>
      </c>
      <c r="F233" s="545">
        <v>1845.3</v>
      </c>
      <c r="G233" s="545">
        <f t="shared" si="285"/>
        <v>177.51999999999998</v>
      </c>
      <c r="H233" s="545">
        <v>1548.1</v>
      </c>
      <c r="I233" s="545">
        <v>1599.32</v>
      </c>
      <c r="J233" s="545">
        <f t="shared" si="286"/>
        <v>-51.22000000000003</v>
      </c>
      <c r="K233" s="545">
        <f t="shared" si="287"/>
        <v>53.72</v>
      </c>
      <c r="L233" s="545">
        <f t="shared" si="288"/>
        <v>5.37</v>
      </c>
    </row>
    <row r="234" spans="1:12" ht="30" customHeight="1">
      <c r="A234" s="251" t="s">
        <v>691</v>
      </c>
      <c r="B234" s="540">
        <f aca="true" t="shared" si="289" ref="B234:L234">SUM(B235:B236)</f>
        <v>19158.31</v>
      </c>
      <c r="C234" s="541">
        <f t="shared" si="289"/>
        <v>16844.22</v>
      </c>
      <c r="D234" s="541">
        <f t="shared" si="289"/>
        <v>2314.090000000001</v>
      </c>
      <c r="E234" s="541">
        <f t="shared" si="289"/>
        <v>14886.14</v>
      </c>
      <c r="F234" s="541">
        <f t="shared" si="289"/>
        <v>13059.3</v>
      </c>
      <c r="G234" s="541">
        <f t="shared" si="289"/>
        <v>1826.8399999999997</v>
      </c>
      <c r="H234" s="541">
        <f t="shared" si="289"/>
        <v>12056.52</v>
      </c>
      <c r="I234" s="541">
        <f t="shared" si="289"/>
        <v>10505.95</v>
      </c>
      <c r="J234" s="541">
        <f t="shared" si="289"/>
        <v>1550.5700000000002</v>
      </c>
      <c r="K234" s="541">
        <f t="shared" si="289"/>
        <v>1897.17</v>
      </c>
      <c r="L234" s="541">
        <f t="shared" si="289"/>
        <v>189.72</v>
      </c>
    </row>
    <row r="235" spans="1:12" ht="30" customHeight="1">
      <c r="A235" s="547" t="s">
        <v>1469</v>
      </c>
      <c r="B235" s="544">
        <v>5188.12</v>
      </c>
      <c r="C235" s="545">
        <v>4423.98</v>
      </c>
      <c r="D235" s="545">
        <f t="shared" si="284"/>
        <v>764.1400000000003</v>
      </c>
      <c r="E235" s="545">
        <v>4003.14</v>
      </c>
      <c r="F235" s="545">
        <v>3361.3</v>
      </c>
      <c r="G235" s="545">
        <f t="shared" si="285"/>
        <v>641.8399999999997</v>
      </c>
      <c r="H235" s="545">
        <v>3296.52</v>
      </c>
      <c r="I235" s="545">
        <v>2864.95</v>
      </c>
      <c r="J235" s="545">
        <f t="shared" si="286"/>
        <v>431.57000000000016</v>
      </c>
      <c r="K235" s="545">
        <f t="shared" si="287"/>
        <v>612.52</v>
      </c>
      <c r="L235" s="545">
        <f t="shared" si="288"/>
        <v>61.25</v>
      </c>
    </row>
    <row r="236" spans="1:12" ht="30" customHeight="1">
      <c r="A236" s="547" t="s">
        <v>811</v>
      </c>
      <c r="B236" s="544">
        <v>13970.19</v>
      </c>
      <c r="C236" s="545">
        <v>12420.24</v>
      </c>
      <c r="D236" s="545">
        <f t="shared" si="284"/>
        <v>1549.9500000000007</v>
      </c>
      <c r="E236" s="545">
        <v>10883</v>
      </c>
      <c r="F236" s="545">
        <v>9698</v>
      </c>
      <c r="G236" s="545">
        <f t="shared" si="285"/>
        <v>1185</v>
      </c>
      <c r="H236" s="545">
        <v>8760</v>
      </c>
      <c r="I236" s="545">
        <v>7641</v>
      </c>
      <c r="J236" s="545">
        <f t="shared" si="286"/>
        <v>1119</v>
      </c>
      <c r="K236" s="545">
        <f t="shared" si="287"/>
        <v>1284.65</v>
      </c>
      <c r="L236" s="545">
        <f t="shared" si="288"/>
        <v>128.47</v>
      </c>
    </row>
    <row r="237" spans="1:12" ht="30" customHeight="1">
      <c r="A237" s="251" t="s">
        <v>693</v>
      </c>
      <c r="B237" s="540">
        <f aca="true" t="shared" si="290" ref="B237:L237">SUM(B238:B239)</f>
        <v>8982.05</v>
      </c>
      <c r="C237" s="541">
        <f t="shared" si="290"/>
        <v>8120.4800000000005</v>
      </c>
      <c r="D237" s="541">
        <f t="shared" si="290"/>
        <v>861.5699999999999</v>
      </c>
      <c r="E237" s="541">
        <f t="shared" si="290"/>
        <v>9057.8</v>
      </c>
      <c r="F237" s="541">
        <f t="shared" si="290"/>
        <v>7885.59</v>
      </c>
      <c r="G237" s="541">
        <f t="shared" si="290"/>
        <v>1172.2100000000003</v>
      </c>
      <c r="H237" s="541">
        <f t="shared" si="290"/>
        <v>8419.11</v>
      </c>
      <c r="I237" s="541">
        <f t="shared" si="290"/>
        <v>7266.67</v>
      </c>
      <c r="J237" s="541">
        <f t="shared" si="290"/>
        <v>1152.44</v>
      </c>
      <c r="K237" s="541">
        <f t="shared" si="290"/>
        <v>1062.08</v>
      </c>
      <c r="L237" s="541">
        <f t="shared" si="290"/>
        <v>106.19999999999999</v>
      </c>
    </row>
    <row r="238" spans="1:12" ht="30" customHeight="1">
      <c r="A238" s="547" t="s">
        <v>812</v>
      </c>
      <c r="B238" s="544">
        <v>6783.64</v>
      </c>
      <c r="C238" s="545">
        <v>6130.43</v>
      </c>
      <c r="D238" s="545">
        <f>B238-C238</f>
        <v>653.21</v>
      </c>
      <c r="E238" s="545">
        <v>6785</v>
      </c>
      <c r="F238" s="545">
        <v>5884</v>
      </c>
      <c r="G238" s="545">
        <f>E238-F238</f>
        <v>901</v>
      </c>
      <c r="H238" s="545">
        <v>6280</v>
      </c>
      <c r="I238" s="545">
        <v>5396</v>
      </c>
      <c r="J238" s="545">
        <f>H238-I238</f>
        <v>884</v>
      </c>
      <c r="K238" s="545">
        <f>IF(A238="梅县区中医医院",ROUND(D238,2),IF(A238="惠东县第二人民医院",ROUND((D238+G238)/2,2),IF(A238="陆河县中医院",ROUND((G238+J238)/2,2),ROUND((D238+G238+J238)/3,2))))</f>
        <v>812.74</v>
      </c>
      <c r="L238" s="545">
        <f>ROUND(K238*0.1,2)</f>
        <v>81.27</v>
      </c>
    </row>
    <row r="239" spans="1:12" ht="30" customHeight="1">
      <c r="A239" s="547" t="s">
        <v>1470</v>
      </c>
      <c r="B239" s="544">
        <v>2198.41</v>
      </c>
      <c r="C239" s="545">
        <v>1990.05</v>
      </c>
      <c r="D239" s="545">
        <f>B239-C239</f>
        <v>208.3599999999999</v>
      </c>
      <c r="E239" s="545">
        <v>2272.8</v>
      </c>
      <c r="F239" s="545">
        <v>2001.59</v>
      </c>
      <c r="G239" s="545">
        <f>E239-F239</f>
        <v>271.21000000000026</v>
      </c>
      <c r="H239" s="545">
        <v>2139.11</v>
      </c>
      <c r="I239" s="545">
        <v>1870.67</v>
      </c>
      <c r="J239" s="545">
        <f>H239-I239</f>
        <v>268.44000000000005</v>
      </c>
      <c r="K239" s="545">
        <f>IF(A239="梅县区中医医院",ROUND(D239,2),IF(A239="惠东县第二人民医院",ROUND((D239+G239)/2,2),IF(A239="陆河县中医院",ROUND((G239+J239)/2,2),ROUND((D239+G239+J239)/3,2))))</f>
        <v>249.34</v>
      </c>
      <c r="L239" s="545">
        <f>ROUND(K239*0.1,2)</f>
        <v>24.93</v>
      </c>
    </row>
  </sheetData>
  <sheetProtection/>
  <autoFilter ref="A5:L239"/>
  <mergeCells count="7">
    <mergeCell ref="A2:L2"/>
    <mergeCell ref="B4:D4"/>
    <mergeCell ref="E4:G4"/>
    <mergeCell ref="H4:J4"/>
    <mergeCell ref="A4:A5"/>
    <mergeCell ref="K4:K5"/>
    <mergeCell ref="L4:L5"/>
  </mergeCells>
  <printOptions horizontalCentered="1"/>
  <pageMargins left="0.39305555555555555" right="0.39305555555555555" top="0.5902777777777778" bottom="0.7868055555555555" header="0.5" footer="0.5"/>
  <pageSetup fitToHeight="0" fitToWidth="1" horizontalDpi="300" verticalDpi="300" orientation="portrait" paperSize="9" scale="61"/>
</worksheet>
</file>

<file path=xl/worksheets/sheet21.xml><?xml version="1.0" encoding="utf-8"?>
<worksheet xmlns="http://schemas.openxmlformats.org/spreadsheetml/2006/main" xmlns:r="http://schemas.openxmlformats.org/officeDocument/2006/relationships">
  <sheetPr>
    <pageSetUpPr fitToPage="1"/>
  </sheetPr>
  <dimension ref="A1:IV705"/>
  <sheetViews>
    <sheetView showGridLines="0" zoomScaleSheetLayoutView="100" workbookViewId="0" topLeftCell="A1">
      <pane xSplit="1" ySplit="7" topLeftCell="B358" activePane="bottomRight" state="frozen"/>
      <selection pane="bottomRight" activeCell="A2" sqref="A2:K2"/>
    </sheetView>
  </sheetViews>
  <sheetFormatPr defaultColWidth="10.28125" defaultRowHeight="24" customHeight="1"/>
  <cols>
    <col min="1" max="1" width="33.28125" style="504" customWidth="1"/>
    <col min="2" max="2" width="14.28125" style="504" customWidth="1"/>
    <col min="3" max="3" width="13.8515625" style="507" customWidth="1"/>
    <col min="4" max="4" width="18.140625" style="504" customWidth="1"/>
    <col min="5" max="5" width="14.28125" style="504" customWidth="1"/>
    <col min="6" max="6" width="20.7109375" style="504" customWidth="1"/>
    <col min="7" max="7" width="14.28125" style="504" customWidth="1"/>
    <col min="8" max="8" width="16.57421875" style="504" customWidth="1"/>
    <col min="9" max="9" width="14.8515625" style="504" customWidth="1"/>
    <col min="10" max="10" width="11.28125" style="504" customWidth="1"/>
    <col min="11" max="11" width="15.28125" style="508" customWidth="1"/>
    <col min="12" max="12" width="14.8515625" style="504" customWidth="1"/>
    <col min="13" max="16384" width="10.28125" style="504" customWidth="1"/>
  </cols>
  <sheetData>
    <row r="1" spans="1:12" ht="18" customHeight="1">
      <c r="A1" s="509" t="s">
        <v>1471</v>
      </c>
      <c r="B1" s="507"/>
      <c r="D1" s="507"/>
      <c r="E1" s="507"/>
      <c r="F1" s="507"/>
      <c r="G1" s="507"/>
      <c r="H1" s="507"/>
      <c r="I1" s="507"/>
      <c r="K1" s="507"/>
      <c r="L1" s="507"/>
    </row>
    <row r="2" spans="1:12" ht="39" customHeight="1">
      <c r="A2" s="510" t="s">
        <v>1472</v>
      </c>
      <c r="B2" s="510"/>
      <c r="C2" s="510"/>
      <c r="D2" s="510"/>
      <c r="E2" s="510"/>
      <c r="F2" s="510"/>
      <c r="G2" s="510"/>
      <c r="H2" s="510"/>
      <c r="I2" s="510"/>
      <c r="J2" s="510"/>
      <c r="K2" s="510"/>
      <c r="L2" s="516"/>
    </row>
    <row r="3" spans="10:12" ht="18" customHeight="1">
      <c r="J3" s="517"/>
      <c r="K3" s="517" t="s">
        <v>890</v>
      </c>
      <c r="L3" s="517"/>
    </row>
    <row r="4" spans="1:12" s="493" customFormat="1" ht="18.75" customHeight="1">
      <c r="A4" s="350" t="s">
        <v>715</v>
      </c>
      <c r="B4" s="350" t="s">
        <v>1473</v>
      </c>
      <c r="C4" s="352"/>
      <c r="D4" s="350" t="s">
        <v>1474</v>
      </c>
      <c r="E4" s="350"/>
      <c r="F4" s="350" t="s">
        <v>1475</v>
      </c>
      <c r="G4" s="350"/>
      <c r="H4" s="350" t="s">
        <v>1476</v>
      </c>
      <c r="I4" s="518" t="s">
        <v>1371</v>
      </c>
      <c r="J4" s="519" t="s">
        <v>993</v>
      </c>
      <c r="K4" s="520" t="s">
        <v>1477</v>
      </c>
      <c r="L4" s="521"/>
    </row>
    <row r="5" spans="1:12" s="493" customFormat="1" ht="18.75" customHeight="1">
      <c r="A5" s="350"/>
      <c r="B5" s="350" t="s">
        <v>1372</v>
      </c>
      <c r="C5" s="352" t="s">
        <v>1374</v>
      </c>
      <c r="D5" s="350" t="s">
        <v>1372</v>
      </c>
      <c r="E5" s="350" t="s">
        <v>1374</v>
      </c>
      <c r="F5" s="350" t="s">
        <v>1372</v>
      </c>
      <c r="G5" s="350" t="s">
        <v>1374</v>
      </c>
      <c r="H5" s="350"/>
      <c r="I5" s="518"/>
      <c r="J5" s="522"/>
      <c r="K5" s="523"/>
      <c r="L5" s="521"/>
    </row>
    <row r="6" spans="1:12" ht="27" customHeight="1">
      <c r="A6" s="350" t="s">
        <v>904</v>
      </c>
      <c r="B6" s="511" t="s">
        <v>1375</v>
      </c>
      <c r="C6" s="511" t="s">
        <v>1478</v>
      </c>
      <c r="D6" s="511" t="s">
        <v>1479</v>
      </c>
      <c r="E6" s="511" t="s">
        <v>1480</v>
      </c>
      <c r="F6" s="511" t="s">
        <v>1379</v>
      </c>
      <c r="G6" s="511" t="s">
        <v>1481</v>
      </c>
      <c r="H6" s="511" t="s">
        <v>1381</v>
      </c>
      <c r="I6" s="524" t="s">
        <v>1482</v>
      </c>
      <c r="J6" s="350" t="s">
        <v>1483</v>
      </c>
      <c r="K6" s="525" t="s">
        <v>1484</v>
      </c>
      <c r="L6" s="521"/>
    </row>
    <row r="7" spans="1:12" s="504" customFormat="1" ht="22.5" customHeight="1">
      <c r="A7" s="353" t="s">
        <v>9</v>
      </c>
      <c r="B7" s="512">
        <f aca="true" t="shared" si="0" ref="B7:I7">SUM(B8,B333)</f>
        <v>955750.1400000005</v>
      </c>
      <c r="C7" s="512">
        <f t="shared" si="0"/>
        <v>124663.12</v>
      </c>
      <c r="D7" s="512">
        <f t="shared" si="0"/>
        <v>1071153.2999999993</v>
      </c>
      <c r="E7" s="512">
        <f t="shared" si="0"/>
        <v>139715.63999999987</v>
      </c>
      <c r="F7" s="512">
        <f t="shared" si="0"/>
        <v>1204026.51</v>
      </c>
      <c r="G7" s="512">
        <f t="shared" si="0"/>
        <v>157047.01000000007</v>
      </c>
      <c r="H7" s="512">
        <f t="shared" si="0"/>
        <v>140475.35</v>
      </c>
      <c r="I7" s="526">
        <f t="shared" si="0"/>
        <v>14047.679999999993</v>
      </c>
      <c r="J7" s="527">
        <v>15.28</v>
      </c>
      <c r="K7" s="512">
        <f aca="true" t="shared" si="1" ref="K7:K70">I7+J7</f>
        <v>14062.959999999994</v>
      </c>
      <c r="L7" s="528"/>
    </row>
    <row r="8" spans="1:12" s="504" customFormat="1" ht="22.5" customHeight="1">
      <c r="A8" s="353" t="s">
        <v>1322</v>
      </c>
      <c r="B8" s="512">
        <f aca="true" t="shared" si="2" ref="B8:I8">SUM(B9:B332)/3</f>
        <v>925367.8700000005</v>
      </c>
      <c r="C8" s="512">
        <f t="shared" si="2"/>
        <v>120700.23</v>
      </c>
      <c r="D8" s="512">
        <f t="shared" si="2"/>
        <v>1035866.5699999993</v>
      </c>
      <c r="E8" s="512">
        <f t="shared" si="2"/>
        <v>135113.02999999988</v>
      </c>
      <c r="F8" s="512">
        <f t="shared" si="2"/>
        <v>1164696.99</v>
      </c>
      <c r="G8" s="512">
        <f t="shared" si="2"/>
        <v>151917.10000000006</v>
      </c>
      <c r="H8" s="512">
        <f t="shared" si="2"/>
        <v>135910.19</v>
      </c>
      <c r="I8" s="526">
        <f t="shared" si="2"/>
        <v>13591.169999999993</v>
      </c>
      <c r="J8" s="527">
        <v>15.28</v>
      </c>
      <c r="K8" s="512">
        <f t="shared" si="1"/>
        <v>13606.449999999993</v>
      </c>
      <c r="L8" s="528"/>
    </row>
    <row r="9" spans="1:12" ht="18" customHeight="1">
      <c r="A9" s="356" t="s">
        <v>948</v>
      </c>
      <c r="B9" s="512">
        <f aca="true" t="shared" si="3" ref="B9:I9">SUM(B10:B47)/2</f>
        <v>113720.45999999998</v>
      </c>
      <c r="C9" s="512">
        <f t="shared" si="3"/>
        <v>14833.13</v>
      </c>
      <c r="D9" s="512">
        <f t="shared" si="3"/>
        <v>121779.97000000003</v>
      </c>
      <c r="E9" s="512">
        <f t="shared" si="3"/>
        <v>15884.340000000004</v>
      </c>
      <c r="F9" s="512">
        <f t="shared" si="3"/>
        <v>132132.89</v>
      </c>
      <c r="G9" s="512">
        <f t="shared" si="3"/>
        <v>17234.71</v>
      </c>
      <c r="H9" s="512">
        <f t="shared" si="3"/>
        <v>15984.090000000004</v>
      </c>
      <c r="I9" s="526">
        <f t="shared" si="3"/>
        <v>1598.4200000000005</v>
      </c>
      <c r="J9" s="527">
        <v>0</v>
      </c>
      <c r="K9" s="512">
        <f t="shared" si="1"/>
        <v>1598.4200000000005</v>
      </c>
      <c r="L9" s="528"/>
    </row>
    <row r="10" spans="1:12" ht="18" customHeight="1">
      <c r="A10" s="513" t="s">
        <v>1323</v>
      </c>
      <c r="B10" s="512">
        <f aca="true" t="shared" si="4" ref="B10:I10">SUM(B11:B21)</f>
        <v>72905.71</v>
      </c>
      <c r="C10" s="512">
        <f t="shared" si="4"/>
        <v>9509.449999999999</v>
      </c>
      <c r="D10" s="512">
        <f t="shared" si="4"/>
        <v>78482.42000000001</v>
      </c>
      <c r="E10" s="512">
        <f t="shared" si="4"/>
        <v>10236.850000000002</v>
      </c>
      <c r="F10" s="512">
        <f t="shared" si="4"/>
        <v>84682.98</v>
      </c>
      <c r="G10" s="512">
        <f t="shared" si="4"/>
        <v>11045.6</v>
      </c>
      <c r="H10" s="512">
        <f t="shared" si="4"/>
        <v>10263.979999999998</v>
      </c>
      <c r="I10" s="526">
        <f t="shared" si="4"/>
        <v>1026.42</v>
      </c>
      <c r="J10" s="527">
        <v>0</v>
      </c>
      <c r="K10" s="512">
        <f t="shared" si="1"/>
        <v>1026.42</v>
      </c>
      <c r="L10" s="528"/>
    </row>
    <row r="11" spans="1:12" ht="18" customHeight="1">
      <c r="A11" s="514" t="s">
        <v>1485</v>
      </c>
      <c r="B11" s="515">
        <v>2948.73</v>
      </c>
      <c r="C11" s="515">
        <f aca="true" t="shared" si="5" ref="C11:G11">ROUND(B11-B11/1.15,2)</f>
        <v>384.62</v>
      </c>
      <c r="D11" s="515">
        <v>3487.87</v>
      </c>
      <c r="E11" s="515">
        <f t="shared" si="5"/>
        <v>454.94</v>
      </c>
      <c r="F11" s="515">
        <v>3818.77</v>
      </c>
      <c r="G11" s="515">
        <f t="shared" si="5"/>
        <v>498.1</v>
      </c>
      <c r="H11" s="515">
        <f aca="true" t="shared" si="6" ref="H11:H21">ROUND((C11+E11+G11)/3,2)</f>
        <v>445.89</v>
      </c>
      <c r="I11" s="529">
        <f aca="true" t="shared" si="7" ref="I11:I21">ROUND(H11*0.1,2)</f>
        <v>44.59</v>
      </c>
      <c r="J11" s="527">
        <v>0</v>
      </c>
      <c r="K11" s="512">
        <f t="shared" si="1"/>
        <v>44.59</v>
      </c>
      <c r="L11" s="530"/>
    </row>
    <row r="12" spans="1:12" ht="18" customHeight="1">
      <c r="A12" s="514" t="s">
        <v>1486</v>
      </c>
      <c r="B12" s="515">
        <v>10253.7</v>
      </c>
      <c r="C12" s="515">
        <f aca="true" t="shared" si="8" ref="C12:G12">ROUND(B12-B12/1.15,2)</f>
        <v>1337.44</v>
      </c>
      <c r="D12" s="515">
        <v>10842.49</v>
      </c>
      <c r="E12" s="515">
        <f t="shared" si="8"/>
        <v>1414.24</v>
      </c>
      <c r="F12" s="515">
        <v>10836.84</v>
      </c>
      <c r="G12" s="515">
        <f t="shared" si="8"/>
        <v>1413.5</v>
      </c>
      <c r="H12" s="515">
        <f t="shared" si="6"/>
        <v>1388.39</v>
      </c>
      <c r="I12" s="529">
        <f t="shared" si="7"/>
        <v>138.84</v>
      </c>
      <c r="J12" s="527">
        <v>0</v>
      </c>
      <c r="K12" s="512">
        <f t="shared" si="1"/>
        <v>138.84</v>
      </c>
      <c r="L12" s="530"/>
    </row>
    <row r="13" spans="1:12" ht="18" customHeight="1">
      <c r="A13" s="514" t="s">
        <v>1487</v>
      </c>
      <c r="B13" s="515">
        <v>5370.92</v>
      </c>
      <c r="C13" s="515">
        <f aca="true" t="shared" si="9" ref="C13:G13">ROUND(B13-B13/1.15,2)</f>
        <v>700.55</v>
      </c>
      <c r="D13" s="515">
        <v>5221.68</v>
      </c>
      <c r="E13" s="515">
        <f t="shared" si="9"/>
        <v>681.09</v>
      </c>
      <c r="F13" s="515">
        <v>5624.27</v>
      </c>
      <c r="G13" s="515">
        <f t="shared" si="9"/>
        <v>733.6</v>
      </c>
      <c r="H13" s="515">
        <f t="shared" si="6"/>
        <v>705.08</v>
      </c>
      <c r="I13" s="529">
        <f t="shared" si="7"/>
        <v>70.51</v>
      </c>
      <c r="J13" s="527">
        <v>0</v>
      </c>
      <c r="K13" s="512">
        <f t="shared" si="1"/>
        <v>70.51</v>
      </c>
      <c r="L13" s="530"/>
    </row>
    <row r="14" spans="1:12" ht="18" customHeight="1">
      <c r="A14" s="514" t="s">
        <v>1488</v>
      </c>
      <c r="B14" s="515">
        <v>46913.62</v>
      </c>
      <c r="C14" s="515">
        <f aca="true" t="shared" si="10" ref="C14:G14">ROUND(B14-B14/1.15,2)</f>
        <v>6119.17</v>
      </c>
      <c r="D14" s="515">
        <v>51030.47</v>
      </c>
      <c r="E14" s="515">
        <f t="shared" si="10"/>
        <v>6656.15</v>
      </c>
      <c r="F14" s="515">
        <v>56406.01</v>
      </c>
      <c r="G14" s="515">
        <f t="shared" si="10"/>
        <v>7357.31</v>
      </c>
      <c r="H14" s="515">
        <f t="shared" si="6"/>
        <v>6710.88</v>
      </c>
      <c r="I14" s="529">
        <f t="shared" si="7"/>
        <v>671.09</v>
      </c>
      <c r="J14" s="527">
        <v>0</v>
      </c>
      <c r="K14" s="512">
        <f t="shared" si="1"/>
        <v>671.09</v>
      </c>
      <c r="L14" s="530"/>
    </row>
    <row r="15" spans="1:12" ht="18" customHeight="1">
      <c r="A15" s="514" t="s">
        <v>1489</v>
      </c>
      <c r="B15" s="515">
        <v>1401.19</v>
      </c>
      <c r="C15" s="515">
        <f aca="true" t="shared" si="11" ref="C15:G15">ROUND(B15-B15/1.15,2)</f>
        <v>182.76</v>
      </c>
      <c r="D15" s="515">
        <v>1646.39</v>
      </c>
      <c r="E15" s="515">
        <f t="shared" si="11"/>
        <v>214.75</v>
      </c>
      <c r="F15" s="515">
        <v>1443.18</v>
      </c>
      <c r="G15" s="515">
        <f t="shared" si="11"/>
        <v>188.24</v>
      </c>
      <c r="H15" s="515">
        <f t="shared" si="6"/>
        <v>195.25</v>
      </c>
      <c r="I15" s="529">
        <f t="shared" si="7"/>
        <v>19.53</v>
      </c>
      <c r="J15" s="527">
        <v>0</v>
      </c>
      <c r="K15" s="512">
        <f t="shared" si="1"/>
        <v>19.53</v>
      </c>
      <c r="L15" s="530"/>
    </row>
    <row r="16" spans="1:12" ht="18" customHeight="1">
      <c r="A16" s="514" t="s">
        <v>1490</v>
      </c>
      <c r="B16" s="515">
        <v>573.6</v>
      </c>
      <c r="C16" s="515">
        <f aca="true" t="shared" si="12" ref="C16:G16">ROUND(B16-B16/1.15,2)</f>
        <v>74.82</v>
      </c>
      <c r="D16" s="515">
        <v>595.5</v>
      </c>
      <c r="E16" s="515">
        <f t="shared" si="12"/>
        <v>77.67</v>
      </c>
      <c r="F16" s="515">
        <v>601.3</v>
      </c>
      <c r="G16" s="515">
        <f t="shared" si="12"/>
        <v>78.43</v>
      </c>
      <c r="H16" s="515">
        <f t="shared" si="6"/>
        <v>76.97</v>
      </c>
      <c r="I16" s="529">
        <f t="shared" si="7"/>
        <v>7.7</v>
      </c>
      <c r="J16" s="527">
        <v>0</v>
      </c>
      <c r="K16" s="512">
        <f t="shared" si="1"/>
        <v>7.7</v>
      </c>
      <c r="L16" s="530"/>
    </row>
    <row r="17" spans="1:12" ht="18" customHeight="1">
      <c r="A17" s="514" t="s">
        <v>1491</v>
      </c>
      <c r="B17" s="515">
        <v>0</v>
      </c>
      <c r="C17" s="515">
        <f aca="true" t="shared" si="13" ref="C17:G17">ROUND(B17-B17/1.15,2)</f>
        <v>0</v>
      </c>
      <c r="D17" s="515">
        <v>0</v>
      </c>
      <c r="E17" s="515">
        <f t="shared" si="13"/>
        <v>0</v>
      </c>
      <c r="F17" s="515">
        <v>0</v>
      </c>
      <c r="G17" s="515">
        <f t="shared" si="13"/>
        <v>0</v>
      </c>
      <c r="H17" s="515">
        <f t="shared" si="6"/>
        <v>0</v>
      </c>
      <c r="I17" s="529">
        <f t="shared" si="7"/>
        <v>0</v>
      </c>
      <c r="J17" s="529">
        <f>ROUND(I17*0.1,2)</f>
        <v>0</v>
      </c>
      <c r="K17" s="512">
        <f t="shared" si="1"/>
        <v>0</v>
      </c>
      <c r="L17" s="530"/>
    </row>
    <row r="18" spans="1:12" ht="18" customHeight="1">
      <c r="A18" s="514" t="s">
        <v>1492</v>
      </c>
      <c r="B18" s="515">
        <v>1424.67</v>
      </c>
      <c r="C18" s="515">
        <f aca="true" t="shared" si="14" ref="C18:G18">ROUND(B18-B18/1.15,2)</f>
        <v>185.83</v>
      </c>
      <c r="D18" s="515">
        <v>1486.32</v>
      </c>
      <c r="E18" s="515">
        <f t="shared" si="14"/>
        <v>193.87</v>
      </c>
      <c r="F18" s="515">
        <v>1460.74</v>
      </c>
      <c r="G18" s="515">
        <f t="shared" si="14"/>
        <v>190.53</v>
      </c>
      <c r="H18" s="515">
        <f t="shared" si="6"/>
        <v>190.08</v>
      </c>
      <c r="I18" s="529">
        <f t="shared" si="7"/>
        <v>19.01</v>
      </c>
      <c r="J18" s="527">
        <v>0</v>
      </c>
      <c r="K18" s="515">
        <f t="shared" si="1"/>
        <v>19.01</v>
      </c>
      <c r="L18" s="530"/>
    </row>
    <row r="19" spans="1:12" ht="18" customHeight="1">
      <c r="A19" s="514" t="s">
        <v>1493</v>
      </c>
      <c r="B19" s="515">
        <v>3778.18</v>
      </c>
      <c r="C19" s="515">
        <f aca="true" t="shared" si="15" ref="C19:G19">ROUND(B19-B19/1.15,2)</f>
        <v>492.81</v>
      </c>
      <c r="D19" s="515">
        <v>3930.8</v>
      </c>
      <c r="E19" s="515">
        <f t="shared" si="15"/>
        <v>512.71</v>
      </c>
      <c r="F19" s="515">
        <v>4066.97</v>
      </c>
      <c r="G19" s="515">
        <f t="shared" si="15"/>
        <v>530.47</v>
      </c>
      <c r="H19" s="515">
        <f t="shared" si="6"/>
        <v>512</v>
      </c>
      <c r="I19" s="529">
        <f t="shared" si="7"/>
        <v>51.2</v>
      </c>
      <c r="J19" s="527">
        <v>0</v>
      </c>
      <c r="K19" s="515">
        <f t="shared" si="1"/>
        <v>51.2</v>
      </c>
      <c r="L19" s="530"/>
    </row>
    <row r="20" spans="1:12" ht="18" customHeight="1">
      <c r="A20" s="514" t="s">
        <v>1494</v>
      </c>
      <c r="B20" s="515">
        <v>219.8</v>
      </c>
      <c r="C20" s="515">
        <f aca="true" t="shared" si="16" ref="C20:G20">ROUND(B20-B20/1.15,2)</f>
        <v>28.67</v>
      </c>
      <c r="D20" s="515">
        <v>219.7</v>
      </c>
      <c r="E20" s="515">
        <f t="shared" si="16"/>
        <v>28.66</v>
      </c>
      <c r="F20" s="515">
        <v>410.7</v>
      </c>
      <c r="G20" s="515">
        <f t="shared" si="16"/>
        <v>53.57</v>
      </c>
      <c r="H20" s="515">
        <f t="shared" si="6"/>
        <v>36.97</v>
      </c>
      <c r="I20" s="529">
        <f t="shared" si="7"/>
        <v>3.7</v>
      </c>
      <c r="J20" s="527">
        <v>0</v>
      </c>
      <c r="K20" s="515">
        <f t="shared" si="1"/>
        <v>3.7</v>
      </c>
      <c r="L20" s="530"/>
    </row>
    <row r="21" spans="1:12" ht="18" customHeight="1">
      <c r="A21" s="514" t="s">
        <v>1495</v>
      </c>
      <c r="B21" s="515">
        <v>21.3</v>
      </c>
      <c r="C21" s="515">
        <f aca="true" t="shared" si="17" ref="C21:G21">ROUND(B21-B21/1.15,2)</f>
        <v>2.78</v>
      </c>
      <c r="D21" s="515">
        <v>21.2</v>
      </c>
      <c r="E21" s="515">
        <f t="shared" si="17"/>
        <v>2.77</v>
      </c>
      <c r="F21" s="515">
        <v>14.2</v>
      </c>
      <c r="G21" s="515">
        <f t="shared" si="17"/>
        <v>1.85</v>
      </c>
      <c r="H21" s="515">
        <f t="shared" si="6"/>
        <v>2.47</v>
      </c>
      <c r="I21" s="529">
        <f t="shared" si="7"/>
        <v>0.25</v>
      </c>
      <c r="J21" s="527">
        <v>0</v>
      </c>
      <c r="K21" s="515">
        <f t="shared" si="1"/>
        <v>0.25</v>
      </c>
      <c r="L21" s="530"/>
    </row>
    <row r="22" spans="1:12" ht="18" customHeight="1">
      <c r="A22" s="513" t="s">
        <v>1324</v>
      </c>
      <c r="B22" s="512">
        <f aca="true" t="shared" si="18" ref="B22:I22">SUM(B23:B26)</f>
        <v>3434.6099999999997</v>
      </c>
      <c r="C22" s="512">
        <f t="shared" si="18"/>
        <v>448</v>
      </c>
      <c r="D22" s="512">
        <f t="shared" si="18"/>
        <v>3311.33</v>
      </c>
      <c r="E22" s="512">
        <f t="shared" si="18"/>
        <v>431.91</v>
      </c>
      <c r="F22" s="512">
        <f t="shared" si="18"/>
        <v>3619.9500000000003</v>
      </c>
      <c r="G22" s="512">
        <f t="shared" si="18"/>
        <v>472.16</v>
      </c>
      <c r="H22" s="512">
        <f t="shared" si="18"/>
        <v>450.7</v>
      </c>
      <c r="I22" s="526">
        <f t="shared" si="18"/>
        <v>45.07</v>
      </c>
      <c r="J22" s="527">
        <v>0</v>
      </c>
      <c r="K22" s="515">
        <f t="shared" si="1"/>
        <v>45.07</v>
      </c>
      <c r="L22" s="528"/>
    </row>
    <row r="23" spans="1:12" ht="18" customHeight="1">
      <c r="A23" s="514" t="s">
        <v>1496</v>
      </c>
      <c r="B23" s="515">
        <v>1762.08</v>
      </c>
      <c r="C23" s="515">
        <f aca="true" t="shared" si="19" ref="C23:G23">ROUND(B23-B23/1.15,2)</f>
        <v>229.84</v>
      </c>
      <c r="D23" s="515">
        <v>1831.44</v>
      </c>
      <c r="E23" s="515">
        <f t="shared" si="19"/>
        <v>238.88</v>
      </c>
      <c r="F23" s="515">
        <v>2036.56</v>
      </c>
      <c r="G23" s="515">
        <f t="shared" si="19"/>
        <v>265.64</v>
      </c>
      <c r="H23" s="515">
        <f aca="true" t="shared" si="20" ref="H23:H26">ROUND((C23+E23+G23)/3,2)</f>
        <v>244.79</v>
      </c>
      <c r="I23" s="529">
        <f aca="true" t="shared" si="21" ref="I23:I26">ROUND(H23*0.1,2)</f>
        <v>24.48</v>
      </c>
      <c r="J23" s="527">
        <v>0</v>
      </c>
      <c r="K23" s="515">
        <f t="shared" si="1"/>
        <v>24.48</v>
      </c>
      <c r="L23" s="530"/>
    </row>
    <row r="24" spans="1:12" ht="18" customHeight="1">
      <c r="A24" s="514" t="s">
        <v>1497</v>
      </c>
      <c r="B24" s="515">
        <v>407.48</v>
      </c>
      <c r="C24" s="515">
        <f aca="true" t="shared" si="22" ref="C24:G24">ROUND(B24-B24/1.15,2)</f>
        <v>53.15</v>
      </c>
      <c r="D24" s="515">
        <v>496.82</v>
      </c>
      <c r="E24" s="515">
        <f t="shared" si="22"/>
        <v>64.8</v>
      </c>
      <c r="F24" s="515">
        <v>568.13</v>
      </c>
      <c r="G24" s="515">
        <f t="shared" si="22"/>
        <v>74.1</v>
      </c>
      <c r="H24" s="515">
        <f t="shared" si="20"/>
        <v>64.02</v>
      </c>
      <c r="I24" s="529">
        <f t="shared" si="21"/>
        <v>6.4</v>
      </c>
      <c r="J24" s="527">
        <v>0</v>
      </c>
      <c r="K24" s="515">
        <f t="shared" si="1"/>
        <v>6.4</v>
      </c>
      <c r="L24" s="530"/>
    </row>
    <row r="25" spans="1:12" ht="18" customHeight="1">
      <c r="A25" s="514" t="s">
        <v>1498</v>
      </c>
      <c r="B25" s="515">
        <v>487.89</v>
      </c>
      <c r="C25" s="515">
        <f aca="true" t="shared" si="23" ref="C25:G25">ROUND(B25-B25/1.15,2)</f>
        <v>63.64</v>
      </c>
      <c r="D25" s="515">
        <v>420.68</v>
      </c>
      <c r="E25" s="515">
        <f t="shared" si="23"/>
        <v>54.87</v>
      </c>
      <c r="F25" s="515">
        <v>428.88</v>
      </c>
      <c r="G25" s="515">
        <f t="shared" si="23"/>
        <v>55.94</v>
      </c>
      <c r="H25" s="515">
        <f t="shared" si="20"/>
        <v>58.15</v>
      </c>
      <c r="I25" s="529">
        <f t="shared" si="21"/>
        <v>5.82</v>
      </c>
      <c r="J25" s="527">
        <v>0</v>
      </c>
      <c r="K25" s="515">
        <f t="shared" si="1"/>
        <v>5.82</v>
      </c>
      <c r="L25" s="530"/>
    </row>
    <row r="26" spans="1:12" ht="39.75" customHeight="1">
      <c r="A26" s="514" t="s">
        <v>1499</v>
      </c>
      <c r="B26" s="515">
        <v>777.16</v>
      </c>
      <c r="C26" s="515">
        <f aca="true" t="shared" si="24" ref="C26:G26">ROUND(B26-B26/1.15,2)</f>
        <v>101.37</v>
      </c>
      <c r="D26" s="515">
        <v>562.39</v>
      </c>
      <c r="E26" s="515">
        <f t="shared" si="24"/>
        <v>73.36</v>
      </c>
      <c r="F26" s="515">
        <v>586.38</v>
      </c>
      <c r="G26" s="515">
        <f t="shared" si="24"/>
        <v>76.48</v>
      </c>
      <c r="H26" s="515">
        <f t="shared" si="20"/>
        <v>83.74</v>
      </c>
      <c r="I26" s="529">
        <f t="shared" si="21"/>
        <v>8.37</v>
      </c>
      <c r="J26" s="527">
        <v>0</v>
      </c>
      <c r="K26" s="515">
        <f t="shared" si="1"/>
        <v>8.37</v>
      </c>
      <c r="L26" s="530"/>
    </row>
    <row r="27" spans="1:12" ht="18" customHeight="1">
      <c r="A27" s="513" t="s">
        <v>1093</v>
      </c>
      <c r="B27" s="512">
        <f aca="true" t="shared" si="25" ref="B27:I27">SUM(B28:B30)</f>
        <v>6017.13</v>
      </c>
      <c r="C27" s="512">
        <f t="shared" si="25"/>
        <v>784.8399999999999</v>
      </c>
      <c r="D27" s="512">
        <f t="shared" si="25"/>
        <v>6716.46</v>
      </c>
      <c r="E27" s="512">
        <f t="shared" si="25"/>
        <v>876.05</v>
      </c>
      <c r="F27" s="512">
        <f t="shared" si="25"/>
        <v>7547.04</v>
      </c>
      <c r="G27" s="512">
        <f t="shared" si="25"/>
        <v>984.3900000000001</v>
      </c>
      <c r="H27" s="512">
        <f t="shared" si="25"/>
        <v>881.76</v>
      </c>
      <c r="I27" s="526">
        <f t="shared" si="25"/>
        <v>88.17</v>
      </c>
      <c r="J27" s="527">
        <v>0</v>
      </c>
      <c r="K27" s="515">
        <f t="shared" si="1"/>
        <v>88.17</v>
      </c>
      <c r="L27" s="528"/>
    </row>
    <row r="28" spans="1:12" ht="18" customHeight="1">
      <c r="A28" s="514" t="s">
        <v>1500</v>
      </c>
      <c r="B28" s="515">
        <v>493.99</v>
      </c>
      <c r="C28" s="515">
        <f aca="true" t="shared" si="26" ref="C28:G28">ROUND(B28-B28/1.15,2)</f>
        <v>64.43</v>
      </c>
      <c r="D28" s="515">
        <v>509.48</v>
      </c>
      <c r="E28" s="515">
        <f t="shared" si="26"/>
        <v>66.45</v>
      </c>
      <c r="F28" s="515">
        <v>481.03</v>
      </c>
      <c r="G28" s="515">
        <f t="shared" si="26"/>
        <v>62.74</v>
      </c>
      <c r="H28" s="515">
        <f aca="true" t="shared" si="27" ref="H28:H30">ROUND((C28+E28+G28)/3,2)</f>
        <v>64.54</v>
      </c>
      <c r="I28" s="529">
        <f aca="true" t="shared" si="28" ref="I28:I30">ROUND(H28*0.1,2)</f>
        <v>6.45</v>
      </c>
      <c r="J28" s="527">
        <v>0</v>
      </c>
      <c r="K28" s="515">
        <f t="shared" si="1"/>
        <v>6.45</v>
      </c>
      <c r="L28" s="530"/>
    </row>
    <row r="29" spans="1:12" ht="18" customHeight="1">
      <c r="A29" s="514" t="s">
        <v>1501</v>
      </c>
      <c r="B29" s="515">
        <v>2166.4</v>
      </c>
      <c r="C29" s="515">
        <f aca="true" t="shared" si="29" ref="C29:G29">ROUND(B29-B29/1.15,2)</f>
        <v>282.57</v>
      </c>
      <c r="D29" s="515">
        <v>2337.04</v>
      </c>
      <c r="E29" s="515">
        <f t="shared" si="29"/>
        <v>304.83</v>
      </c>
      <c r="F29" s="515">
        <v>2708.88</v>
      </c>
      <c r="G29" s="515">
        <f t="shared" si="29"/>
        <v>353.33</v>
      </c>
      <c r="H29" s="515">
        <f t="shared" si="27"/>
        <v>313.58</v>
      </c>
      <c r="I29" s="529">
        <f t="shared" si="28"/>
        <v>31.36</v>
      </c>
      <c r="J29" s="527">
        <v>0</v>
      </c>
      <c r="K29" s="515">
        <f t="shared" si="1"/>
        <v>31.36</v>
      </c>
      <c r="L29" s="530"/>
    </row>
    <row r="30" spans="1:12" ht="18" customHeight="1">
      <c r="A30" s="514" t="s">
        <v>1502</v>
      </c>
      <c r="B30" s="515">
        <v>3356.74</v>
      </c>
      <c r="C30" s="515">
        <f aca="true" t="shared" si="30" ref="C30:G30">ROUND(B30-B30/1.15,2)</f>
        <v>437.84</v>
      </c>
      <c r="D30" s="515">
        <v>3869.94</v>
      </c>
      <c r="E30" s="515">
        <f t="shared" si="30"/>
        <v>504.77</v>
      </c>
      <c r="F30" s="515">
        <v>4357.13</v>
      </c>
      <c r="G30" s="515">
        <f t="shared" si="30"/>
        <v>568.32</v>
      </c>
      <c r="H30" s="515">
        <f t="shared" si="27"/>
        <v>503.64</v>
      </c>
      <c r="I30" s="529">
        <f t="shared" si="28"/>
        <v>50.36</v>
      </c>
      <c r="J30" s="527">
        <v>0</v>
      </c>
      <c r="K30" s="515">
        <f t="shared" si="1"/>
        <v>50.36</v>
      </c>
      <c r="L30" s="530"/>
    </row>
    <row r="31" spans="1:12" ht="18" customHeight="1">
      <c r="A31" s="513" t="s">
        <v>1094</v>
      </c>
      <c r="B31" s="512">
        <f aca="true" t="shared" si="31" ref="B31:I31">SUM(B32:B35)</f>
        <v>9721.95</v>
      </c>
      <c r="C31" s="512">
        <f t="shared" si="31"/>
        <v>1268.0800000000002</v>
      </c>
      <c r="D31" s="512">
        <f t="shared" si="31"/>
        <v>9708.76</v>
      </c>
      <c r="E31" s="512">
        <f t="shared" si="31"/>
        <v>1266.36</v>
      </c>
      <c r="F31" s="512">
        <f t="shared" si="31"/>
        <v>10523.52</v>
      </c>
      <c r="G31" s="512">
        <f t="shared" si="31"/>
        <v>1372.63</v>
      </c>
      <c r="H31" s="512">
        <f t="shared" si="31"/>
        <v>1302.36</v>
      </c>
      <c r="I31" s="526">
        <f t="shared" si="31"/>
        <v>130.23</v>
      </c>
      <c r="J31" s="527">
        <v>0</v>
      </c>
      <c r="K31" s="515">
        <f t="shared" si="1"/>
        <v>130.23</v>
      </c>
      <c r="L31" s="528"/>
    </row>
    <row r="32" spans="1:12" ht="18" customHeight="1">
      <c r="A32" s="514" t="s">
        <v>1503</v>
      </c>
      <c r="B32" s="515">
        <v>359.79</v>
      </c>
      <c r="C32" s="515">
        <f aca="true" t="shared" si="32" ref="C32:G32">ROUND(B32-B32/1.15,2)</f>
        <v>46.93</v>
      </c>
      <c r="D32" s="515">
        <v>415.97</v>
      </c>
      <c r="E32" s="515">
        <f t="shared" si="32"/>
        <v>54.26</v>
      </c>
      <c r="F32" s="515">
        <v>549.02</v>
      </c>
      <c r="G32" s="515">
        <f t="shared" si="32"/>
        <v>71.61</v>
      </c>
      <c r="H32" s="515">
        <f aca="true" t="shared" si="33" ref="H32:H35">ROUND((C32+E32+G32)/3,2)</f>
        <v>57.6</v>
      </c>
      <c r="I32" s="529">
        <f aca="true" t="shared" si="34" ref="I32:I35">ROUND(H32*0.1,2)</f>
        <v>5.76</v>
      </c>
      <c r="J32" s="527">
        <v>0</v>
      </c>
      <c r="K32" s="515">
        <f t="shared" si="1"/>
        <v>5.76</v>
      </c>
      <c r="L32" s="530"/>
    </row>
    <row r="33" spans="1:12" ht="18" customHeight="1">
      <c r="A33" s="514" t="s">
        <v>1504</v>
      </c>
      <c r="B33" s="515">
        <v>247.4</v>
      </c>
      <c r="C33" s="515">
        <f aca="true" t="shared" si="35" ref="C33:G33">ROUND(B33-B33/1.15,2)</f>
        <v>32.27</v>
      </c>
      <c r="D33" s="515">
        <v>235.4</v>
      </c>
      <c r="E33" s="515">
        <f t="shared" si="35"/>
        <v>30.7</v>
      </c>
      <c r="F33" s="515">
        <v>218.9</v>
      </c>
      <c r="G33" s="515">
        <f t="shared" si="35"/>
        <v>28.55</v>
      </c>
      <c r="H33" s="515">
        <f t="shared" si="33"/>
        <v>30.51</v>
      </c>
      <c r="I33" s="529">
        <f t="shared" si="34"/>
        <v>3.05</v>
      </c>
      <c r="J33" s="527">
        <v>0</v>
      </c>
      <c r="K33" s="515">
        <f t="shared" si="1"/>
        <v>3.05</v>
      </c>
      <c r="L33" s="530"/>
    </row>
    <row r="34" spans="1:12" ht="18" customHeight="1">
      <c r="A34" s="514" t="s">
        <v>1505</v>
      </c>
      <c r="B34" s="515">
        <v>8456.16</v>
      </c>
      <c r="C34" s="515">
        <f aca="true" t="shared" si="36" ref="C34:G34">ROUND(B34-B34/1.15,2)</f>
        <v>1102.98</v>
      </c>
      <c r="D34" s="515">
        <v>8339.89</v>
      </c>
      <c r="E34" s="515">
        <f t="shared" si="36"/>
        <v>1087.81</v>
      </c>
      <c r="F34" s="515">
        <v>8983.1</v>
      </c>
      <c r="G34" s="515">
        <f t="shared" si="36"/>
        <v>1171.71</v>
      </c>
      <c r="H34" s="515">
        <f t="shared" si="33"/>
        <v>1120.83</v>
      </c>
      <c r="I34" s="529">
        <f t="shared" si="34"/>
        <v>112.08</v>
      </c>
      <c r="J34" s="527">
        <v>0</v>
      </c>
      <c r="K34" s="515">
        <f t="shared" si="1"/>
        <v>112.08</v>
      </c>
      <c r="L34" s="530"/>
    </row>
    <row r="35" spans="1:12" ht="18" customHeight="1">
      <c r="A35" s="514" t="s">
        <v>1506</v>
      </c>
      <c r="B35" s="515">
        <v>658.6</v>
      </c>
      <c r="C35" s="515">
        <f aca="true" t="shared" si="37" ref="C35:G35">ROUND(B35-B35/1.15,2)</f>
        <v>85.9</v>
      </c>
      <c r="D35" s="515">
        <v>717.5</v>
      </c>
      <c r="E35" s="515">
        <f t="shared" si="37"/>
        <v>93.59</v>
      </c>
      <c r="F35" s="515">
        <v>772.5</v>
      </c>
      <c r="G35" s="515">
        <f t="shared" si="37"/>
        <v>100.76</v>
      </c>
      <c r="H35" s="515">
        <f t="shared" si="33"/>
        <v>93.42</v>
      </c>
      <c r="I35" s="529">
        <f t="shared" si="34"/>
        <v>9.34</v>
      </c>
      <c r="J35" s="527">
        <v>0</v>
      </c>
      <c r="K35" s="515">
        <f t="shared" si="1"/>
        <v>9.34</v>
      </c>
      <c r="L35" s="530"/>
    </row>
    <row r="36" spans="1:12" ht="18" customHeight="1">
      <c r="A36" s="513" t="s">
        <v>1325</v>
      </c>
      <c r="B36" s="512">
        <f aca="true" t="shared" si="38" ref="B36:I36">SUM(B37:B39)</f>
        <v>1572.5</v>
      </c>
      <c r="C36" s="512">
        <f t="shared" si="38"/>
        <v>205.12</v>
      </c>
      <c r="D36" s="512">
        <f t="shared" si="38"/>
        <v>1774.21</v>
      </c>
      <c r="E36" s="512">
        <f t="shared" si="38"/>
        <v>231.41</v>
      </c>
      <c r="F36" s="512">
        <f t="shared" si="38"/>
        <v>2025.42</v>
      </c>
      <c r="G36" s="512">
        <f t="shared" si="38"/>
        <v>264.18</v>
      </c>
      <c r="H36" s="512">
        <f t="shared" si="38"/>
        <v>233.57</v>
      </c>
      <c r="I36" s="526">
        <f t="shared" si="38"/>
        <v>23.360000000000003</v>
      </c>
      <c r="J36" s="527">
        <v>0</v>
      </c>
      <c r="K36" s="515">
        <f t="shared" si="1"/>
        <v>23.360000000000003</v>
      </c>
      <c r="L36" s="528"/>
    </row>
    <row r="37" spans="1:12" ht="18" customHeight="1">
      <c r="A37" s="514" t="s">
        <v>1507</v>
      </c>
      <c r="B37" s="515">
        <v>873.97</v>
      </c>
      <c r="C37" s="515">
        <f aca="true" t="shared" si="39" ref="C37:G37">ROUND(B37-B37/1.15,2)</f>
        <v>114</v>
      </c>
      <c r="D37" s="515">
        <v>1194.4</v>
      </c>
      <c r="E37" s="515">
        <f t="shared" si="39"/>
        <v>155.79</v>
      </c>
      <c r="F37" s="515">
        <v>1511.96</v>
      </c>
      <c r="G37" s="515">
        <f t="shared" si="39"/>
        <v>197.21</v>
      </c>
      <c r="H37" s="515">
        <f aca="true" t="shared" si="40" ref="H37:H39">ROUND((C37+E37+G37)/3,2)</f>
        <v>155.67</v>
      </c>
      <c r="I37" s="529">
        <f aca="true" t="shared" si="41" ref="I37:I39">ROUND(H37*0.1,2)</f>
        <v>15.57</v>
      </c>
      <c r="J37" s="527">
        <v>0</v>
      </c>
      <c r="K37" s="515">
        <f t="shared" si="1"/>
        <v>15.57</v>
      </c>
      <c r="L37" s="530"/>
    </row>
    <row r="38" spans="1:12" ht="18" customHeight="1">
      <c r="A38" s="514" t="s">
        <v>1508</v>
      </c>
      <c r="B38" s="515">
        <v>133.53</v>
      </c>
      <c r="C38" s="515">
        <f aca="true" t="shared" si="42" ref="C38:G38">ROUND(B38-B38/1.15,2)</f>
        <v>17.42</v>
      </c>
      <c r="D38" s="515">
        <v>84.51</v>
      </c>
      <c r="E38" s="515">
        <f t="shared" si="42"/>
        <v>11.02</v>
      </c>
      <c r="F38" s="515">
        <v>51.06</v>
      </c>
      <c r="G38" s="515">
        <f t="shared" si="42"/>
        <v>6.66</v>
      </c>
      <c r="H38" s="515">
        <f t="shared" si="40"/>
        <v>11.7</v>
      </c>
      <c r="I38" s="529">
        <f t="shared" si="41"/>
        <v>1.17</v>
      </c>
      <c r="J38" s="527">
        <v>0</v>
      </c>
      <c r="K38" s="515">
        <f t="shared" si="1"/>
        <v>1.17</v>
      </c>
      <c r="L38" s="530"/>
    </row>
    <row r="39" spans="1:12" ht="18" customHeight="1">
      <c r="A39" s="514" t="s">
        <v>1509</v>
      </c>
      <c r="B39" s="515">
        <v>565</v>
      </c>
      <c r="C39" s="515">
        <f aca="true" t="shared" si="43" ref="C39:G39">ROUND(B39-B39/1.15,2)</f>
        <v>73.7</v>
      </c>
      <c r="D39" s="515">
        <v>495.3</v>
      </c>
      <c r="E39" s="515">
        <f t="shared" si="43"/>
        <v>64.6</v>
      </c>
      <c r="F39" s="515">
        <v>462.4</v>
      </c>
      <c r="G39" s="515">
        <f t="shared" si="43"/>
        <v>60.31</v>
      </c>
      <c r="H39" s="515">
        <f t="shared" si="40"/>
        <v>66.2</v>
      </c>
      <c r="I39" s="529">
        <f t="shared" si="41"/>
        <v>6.62</v>
      </c>
      <c r="J39" s="527">
        <v>0</v>
      </c>
      <c r="K39" s="515">
        <f t="shared" si="1"/>
        <v>6.62</v>
      </c>
      <c r="L39" s="530"/>
    </row>
    <row r="40" spans="1:12" ht="18" customHeight="1">
      <c r="A40" s="513" t="s">
        <v>1095</v>
      </c>
      <c r="B40" s="512">
        <f aca="true" t="shared" si="44" ref="B40:I40">SUM(B41:B45)</f>
        <v>17567.51</v>
      </c>
      <c r="C40" s="512">
        <f t="shared" si="44"/>
        <v>2291.42</v>
      </c>
      <c r="D40" s="512">
        <f t="shared" si="44"/>
        <v>18717.91</v>
      </c>
      <c r="E40" s="512">
        <f t="shared" si="44"/>
        <v>2441.4700000000003</v>
      </c>
      <c r="F40" s="512">
        <f t="shared" si="44"/>
        <v>20217.97</v>
      </c>
      <c r="G40" s="512">
        <f t="shared" si="44"/>
        <v>2637.1400000000003</v>
      </c>
      <c r="H40" s="512">
        <f t="shared" si="44"/>
        <v>2456.68</v>
      </c>
      <c r="I40" s="526">
        <f t="shared" si="44"/>
        <v>245.67000000000002</v>
      </c>
      <c r="J40" s="527">
        <v>0</v>
      </c>
      <c r="K40" s="515">
        <f t="shared" si="1"/>
        <v>245.67000000000002</v>
      </c>
      <c r="L40" s="528"/>
    </row>
    <row r="41" spans="1:12" ht="18" customHeight="1">
      <c r="A41" s="514" t="s">
        <v>1510</v>
      </c>
      <c r="B41" s="515">
        <v>127</v>
      </c>
      <c r="C41" s="515">
        <f aca="true" t="shared" si="45" ref="C41:G41">ROUND(B41-B41/1.15,2)</f>
        <v>16.57</v>
      </c>
      <c r="D41" s="515">
        <v>132.6</v>
      </c>
      <c r="E41" s="515">
        <f t="shared" si="45"/>
        <v>17.3</v>
      </c>
      <c r="F41" s="515">
        <v>106</v>
      </c>
      <c r="G41" s="515">
        <f t="shared" si="45"/>
        <v>13.83</v>
      </c>
      <c r="H41" s="515">
        <f aca="true" t="shared" si="46" ref="H41:H45">ROUND((C41+E41+G41)/3,2)</f>
        <v>15.9</v>
      </c>
      <c r="I41" s="529">
        <f aca="true" t="shared" si="47" ref="I41:I45">ROUND(H41*0.1,2)</f>
        <v>1.59</v>
      </c>
      <c r="J41" s="527">
        <v>0</v>
      </c>
      <c r="K41" s="515">
        <f t="shared" si="1"/>
        <v>1.59</v>
      </c>
      <c r="L41" s="530"/>
    </row>
    <row r="42" spans="1:12" ht="18" customHeight="1">
      <c r="A42" s="514" t="s">
        <v>1511</v>
      </c>
      <c r="B42" s="515">
        <v>479.23</v>
      </c>
      <c r="C42" s="515">
        <f aca="true" t="shared" si="48" ref="C42:G42">ROUND(B42-B42/1.15,2)</f>
        <v>62.51</v>
      </c>
      <c r="D42" s="515">
        <v>380.71</v>
      </c>
      <c r="E42" s="515">
        <f t="shared" si="48"/>
        <v>49.66</v>
      </c>
      <c r="F42" s="515">
        <v>555.12</v>
      </c>
      <c r="G42" s="515">
        <f t="shared" si="48"/>
        <v>72.41</v>
      </c>
      <c r="H42" s="515">
        <f t="shared" si="46"/>
        <v>61.53</v>
      </c>
      <c r="I42" s="529">
        <f t="shared" si="47"/>
        <v>6.15</v>
      </c>
      <c r="J42" s="527">
        <v>0</v>
      </c>
      <c r="K42" s="515">
        <f t="shared" si="1"/>
        <v>6.15</v>
      </c>
      <c r="L42" s="530"/>
    </row>
    <row r="43" spans="1:12" ht="18" customHeight="1">
      <c r="A43" s="514" t="s">
        <v>1512</v>
      </c>
      <c r="B43" s="515">
        <v>642.3</v>
      </c>
      <c r="C43" s="515">
        <f aca="true" t="shared" si="49" ref="C43:G43">ROUND(B43-B43/1.15,2)</f>
        <v>83.78</v>
      </c>
      <c r="D43" s="515">
        <v>612.22</v>
      </c>
      <c r="E43" s="515">
        <f t="shared" si="49"/>
        <v>79.85</v>
      </c>
      <c r="F43" s="515">
        <v>656.17</v>
      </c>
      <c r="G43" s="515">
        <f t="shared" si="49"/>
        <v>85.59</v>
      </c>
      <c r="H43" s="515">
        <f t="shared" si="46"/>
        <v>83.07</v>
      </c>
      <c r="I43" s="529">
        <f t="shared" si="47"/>
        <v>8.31</v>
      </c>
      <c r="J43" s="527">
        <v>0</v>
      </c>
      <c r="K43" s="515">
        <f t="shared" si="1"/>
        <v>8.31</v>
      </c>
      <c r="L43" s="530"/>
    </row>
    <row r="44" spans="1:12" ht="18" customHeight="1">
      <c r="A44" s="514" t="s">
        <v>1513</v>
      </c>
      <c r="B44" s="515">
        <v>3700.08</v>
      </c>
      <c r="C44" s="515">
        <f aca="true" t="shared" si="50" ref="C44:G44">ROUND(B44-B44/1.15,2)</f>
        <v>482.62</v>
      </c>
      <c r="D44" s="515">
        <v>4001.92</v>
      </c>
      <c r="E44" s="515">
        <f t="shared" si="50"/>
        <v>521.99</v>
      </c>
      <c r="F44" s="515">
        <v>4415.06</v>
      </c>
      <c r="G44" s="515">
        <f t="shared" si="50"/>
        <v>575.88</v>
      </c>
      <c r="H44" s="515">
        <f t="shared" si="46"/>
        <v>526.83</v>
      </c>
      <c r="I44" s="529">
        <f t="shared" si="47"/>
        <v>52.68</v>
      </c>
      <c r="J44" s="527">
        <v>0</v>
      </c>
      <c r="K44" s="515">
        <f t="shared" si="1"/>
        <v>52.68</v>
      </c>
      <c r="L44" s="530"/>
    </row>
    <row r="45" spans="1:12" ht="18" customHeight="1">
      <c r="A45" s="514" t="s">
        <v>1514</v>
      </c>
      <c r="B45" s="515">
        <v>12618.9</v>
      </c>
      <c r="C45" s="515">
        <f aca="true" t="shared" si="51" ref="C45:G45">ROUND(B45-B45/1.15,2)</f>
        <v>1645.94</v>
      </c>
      <c r="D45" s="515">
        <v>13590.46</v>
      </c>
      <c r="E45" s="515">
        <f t="shared" si="51"/>
        <v>1772.67</v>
      </c>
      <c r="F45" s="515">
        <v>14485.62</v>
      </c>
      <c r="G45" s="515">
        <f t="shared" si="51"/>
        <v>1889.43</v>
      </c>
      <c r="H45" s="515">
        <f t="shared" si="46"/>
        <v>1769.35</v>
      </c>
      <c r="I45" s="529">
        <f t="shared" si="47"/>
        <v>176.94</v>
      </c>
      <c r="J45" s="527">
        <v>0</v>
      </c>
      <c r="K45" s="515">
        <f t="shared" si="1"/>
        <v>176.94</v>
      </c>
      <c r="L45" s="530"/>
    </row>
    <row r="46" spans="1:12" ht="18" customHeight="1">
      <c r="A46" s="513" t="s">
        <v>1096</v>
      </c>
      <c r="B46" s="512">
        <f aca="true" t="shared" si="52" ref="B46:I46">SUM(B47)</f>
        <v>2501.05</v>
      </c>
      <c r="C46" s="512">
        <f t="shared" si="52"/>
        <v>326.22</v>
      </c>
      <c r="D46" s="512">
        <f t="shared" si="52"/>
        <v>3068.88</v>
      </c>
      <c r="E46" s="512">
        <f t="shared" si="52"/>
        <v>400.29</v>
      </c>
      <c r="F46" s="512">
        <f t="shared" si="52"/>
        <v>3516.01</v>
      </c>
      <c r="G46" s="512">
        <f t="shared" si="52"/>
        <v>458.61</v>
      </c>
      <c r="H46" s="512">
        <f t="shared" si="52"/>
        <v>395.04</v>
      </c>
      <c r="I46" s="526">
        <f t="shared" si="52"/>
        <v>39.5</v>
      </c>
      <c r="J46" s="527">
        <v>0</v>
      </c>
      <c r="K46" s="515">
        <f t="shared" si="1"/>
        <v>39.5</v>
      </c>
      <c r="L46" s="528"/>
    </row>
    <row r="47" spans="1:12" ht="18" customHeight="1">
      <c r="A47" s="514" t="s">
        <v>1515</v>
      </c>
      <c r="B47" s="515">
        <v>2501.05</v>
      </c>
      <c r="C47" s="515">
        <f aca="true" t="shared" si="53" ref="C47:G47">ROUND(B47-B47/1.15,2)</f>
        <v>326.22</v>
      </c>
      <c r="D47" s="515">
        <v>3068.88</v>
      </c>
      <c r="E47" s="515">
        <f t="shared" si="53"/>
        <v>400.29</v>
      </c>
      <c r="F47" s="515">
        <v>3516.01</v>
      </c>
      <c r="G47" s="515">
        <f t="shared" si="53"/>
        <v>458.61</v>
      </c>
      <c r="H47" s="515">
        <f aca="true" t="shared" si="54" ref="H47:H65">ROUND((C47+E47+G47)/3,2)</f>
        <v>395.04</v>
      </c>
      <c r="I47" s="529">
        <f aca="true" t="shared" si="55" ref="I47:I65">ROUND(H47*0.1,2)</f>
        <v>39.5</v>
      </c>
      <c r="J47" s="527">
        <v>0</v>
      </c>
      <c r="K47" s="515">
        <f t="shared" si="1"/>
        <v>39.5</v>
      </c>
      <c r="L47" s="530"/>
    </row>
    <row r="48" spans="1:12" ht="18" customHeight="1">
      <c r="A48" s="356" t="s">
        <v>598</v>
      </c>
      <c r="B48" s="512">
        <f aca="true" t="shared" si="56" ref="B48:I48">SUM(B49:B72)/2</f>
        <v>68453.07</v>
      </c>
      <c r="C48" s="512">
        <f t="shared" si="56"/>
        <v>8928.659999999996</v>
      </c>
      <c r="D48" s="512">
        <f t="shared" si="56"/>
        <v>72300.66000000002</v>
      </c>
      <c r="E48" s="512">
        <f t="shared" si="56"/>
        <v>9430.510000000002</v>
      </c>
      <c r="F48" s="512">
        <f t="shared" si="56"/>
        <v>80177.98000000001</v>
      </c>
      <c r="G48" s="512">
        <f t="shared" si="56"/>
        <v>10458.000000000002</v>
      </c>
      <c r="H48" s="512">
        <f t="shared" si="56"/>
        <v>9605.730000000001</v>
      </c>
      <c r="I48" s="526">
        <f t="shared" si="56"/>
        <v>960.5900000000001</v>
      </c>
      <c r="J48" s="527">
        <v>0</v>
      </c>
      <c r="K48" s="515">
        <f t="shared" si="1"/>
        <v>960.5900000000001</v>
      </c>
      <c r="L48" s="528"/>
    </row>
    <row r="49" spans="1:12" ht="18" customHeight="1">
      <c r="A49" s="513" t="s">
        <v>1326</v>
      </c>
      <c r="B49" s="512">
        <f aca="true" t="shared" si="57" ref="B49:I49">SUM(B50:B65)</f>
        <v>63967.52999999999</v>
      </c>
      <c r="C49" s="512">
        <f t="shared" si="57"/>
        <v>8343.589999999995</v>
      </c>
      <c r="D49" s="512">
        <f t="shared" si="57"/>
        <v>67098.4</v>
      </c>
      <c r="E49" s="512">
        <f t="shared" si="57"/>
        <v>8751.949999999999</v>
      </c>
      <c r="F49" s="512">
        <f t="shared" si="57"/>
        <v>74969.21000000002</v>
      </c>
      <c r="G49" s="512">
        <f t="shared" si="57"/>
        <v>9778.600000000002</v>
      </c>
      <c r="H49" s="512">
        <f t="shared" si="57"/>
        <v>8958.05</v>
      </c>
      <c r="I49" s="526">
        <f t="shared" si="57"/>
        <v>895.8199999999999</v>
      </c>
      <c r="J49" s="527">
        <v>0</v>
      </c>
      <c r="K49" s="515">
        <f t="shared" si="1"/>
        <v>895.8199999999999</v>
      </c>
      <c r="L49" s="528"/>
    </row>
    <row r="50" spans="1:12" ht="18" customHeight="1">
      <c r="A50" s="514" t="s">
        <v>1516</v>
      </c>
      <c r="B50" s="515">
        <v>31674.35</v>
      </c>
      <c r="C50" s="515">
        <f aca="true" t="shared" si="58" ref="C50:G50">ROUND(B50-B50/1.15,2)</f>
        <v>4131.44</v>
      </c>
      <c r="D50" s="515">
        <v>33365.85</v>
      </c>
      <c r="E50" s="515">
        <f t="shared" si="58"/>
        <v>4352.07</v>
      </c>
      <c r="F50" s="515">
        <v>37348</v>
      </c>
      <c r="G50" s="515">
        <f t="shared" si="58"/>
        <v>4871.48</v>
      </c>
      <c r="H50" s="515">
        <f t="shared" si="54"/>
        <v>4451.66</v>
      </c>
      <c r="I50" s="529">
        <f t="shared" si="55"/>
        <v>445.17</v>
      </c>
      <c r="J50" s="527">
        <v>0</v>
      </c>
      <c r="K50" s="515">
        <f t="shared" si="1"/>
        <v>445.17</v>
      </c>
      <c r="L50" s="530"/>
    </row>
    <row r="51" spans="1:12" ht="18" customHeight="1">
      <c r="A51" s="514" t="s">
        <v>1517</v>
      </c>
      <c r="B51" s="515">
        <v>4768.83</v>
      </c>
      <c r="C51" s="515">
        <f aca="true" t="shared" si="59" ref="C51:G51">ROUND(B51-B51/1.15,2)</f>
        <v>622.02</v>
      </c>
      <c r="D51" s="515">
        <v>4620.49</v>
      </c>
      <c r="E51" s="515">
        <f t="shared" si="59"/>
        <v>602.67</v>
      </c>
      <c r="F51" s="515">
        <v>5002.7</v>
      </c>
      <c r="G51" s="515">
        <f t="shared" si="59"/>
        <v>652.53</v>
      </c>
      <c r="H51" s="515">
        <f t="shared" si="54"/>
        <v>625.74</v>
      </c>
      <c r="I51" s="529">
        <f t="shared" si="55"/>
        <v>62.57</v>
      </c>
      <c r="J51" s="527">
        <v>0</v>
      </c>
      <c r="K51" s="515">
        <f t="shared" si="1"/>
        <v>62.57</v>
      </c>
      <c r="L51" s="530"/>
    </row>
    <row r="52" spans="1:12" ht="18" customHeight="1">
      <c r="A52" s="514" t="s">
        <v>1518</v>
      </c>
      <c r="B52" s="515">
        <v>2103.3</v>
      </c>
      <c r="C52" s="515">
        <f aca="true" t="shared" si="60" ref="C52:G52">ROUND(B52-B52/1.15,2)</f>
        <v>274.34</v>
      </c>
      <c r="D52" s="515">
        <v>2484.86</v>
      </c>
      <c r="E52" s="515">
        <f t="shared" si="60"/>
        <v>324.11</v>
      </c>
      <c r="F52" s="515">
        <v>3741.63</v>
      </c>
      <c r="G52" s="515">
        <f t="shared" si="60"/>
        <v>488.04</v>
      </c>
      <c r="H52" s="515">
        <f t="shared" si="54"/>
        <v>362.16</v>
      </c>
      <c r="I52" s="529">
        <f t="shared" si="55"/>
        <v>36.22</v>
      </c>
      <c r="J52" s="527">
        <v>0</v>
      </c>
      <c r="K52" s="515">
        <f t="shared" si="1"/>
        <v>36.22</v>
      </c>
      <c r="L52" s="530"/>
    </row>
    <row r="53" spans="1:12" ht="18" customHeight="1">
      <c r="A53" s="514" t="s">
        <v>1519</v>
      </c>
      <c r="B53" s="515">
        <v>35.43</v>
      </c>
      <c r="C53" s="515">
        <f aca="true" t="shared" si="61" ref="C53:G53">ROUND(B53-B53/1.15,2)</f>
        <v>4.62</v>
      </c>
      <c r="D53" s="515">
        <v>39.09</v>
      </c>
      <c r="E53" s="515">
        <f t="shared" si="61"/>
        <v>5.1</v>
      </c>
      <c r="F53" s="515">
        <v>37.68</v>
      </c>
      <c r="G53" s="515">
        <f t="shared" si="61"/>
        <v>4.91</v>
      </c>
      <c r="H53" s="515">
        <f t="shared" si="54"/>
        <v>4.88</v>
      </c>
      <c r="I53" s="529">
        <f t="shared" si="55"/>
        <v>0.49</v>
      </c>
      <c r="J53" s="527">
        <v>0</v>
      </c>
      <c r="K53" s="515">
        <f t="shared" si="1"/>
        <v>0.49</v>
      </c>
      <c r="L53" s="530"/>
    </row>
    <row r="54" spans="1:12" ht="18" customHeight="1">
      <c r="A54" s="514" t="s">
        <v>1520</v>
      </c>
      <c r="B54" s="515">
        <v>2678.1</v>
      </c>
      <c r="C54" s="515">
        <f aca="true" t="shared" si="62" ref="C54:G54">ROUND(B54-B54/1.15,2)</f>
        <v>349.32</v>
      </c>
      <c r="D54" s="515">
        <v>3196.47</v>
      </c>
      <c r="E54" s="515">
        <f t="shared" si="62"/>
        <v>416.93</v>
      </c>
      <c r="F54" s="515">
        <v>3940.72</v>
      </c>
      <c r="G54" s="515">
        <f t="shared" si="62"/>
        <v>514.01</v>
      </c>
      <c r="H54" s="515">
        <f t="shared" si="54"/>
        <v>426.75</v>
      </c>
      <c r="I54" s="529">
        <f t="shared" si="55"/>
        <v>42.68</v>
      </c>
      <c r="J54" s="527">
        <v>0</v>
      </c>
      <c r="K54" s="515">
        <f t="shared" si="1"/>
        <v>42.68</v>
      </c>
      <c r="L54" s="530"/>
    </row>
    <row r="55" spans="1:12" ht="18" customHeight="1">
      <c r="A55" s="514" t="s">
        <v>1521</v>
      </c>
      <c r="B55" s="515">
        <v>1009.48</v>
      </c>
      <c r="C55" s="515">
        <f aca="true" t="shared" si="63" ref="C55:G55">ROUND(B55-B55/1.15,2)</f>
        <v>131.67</v>
      </c>
      <c r="D55" s="515">
        <v>1203.18</v>
      </c>
      <c r="E55" s="515">
        <f t="shared" si="63"/>
        <v>156.94</v>
      </c>
      <c r="F55" s="515">
        <v>952.57</v>
      </c>
      <c r="G55" s="515">
        <f t="shared" si="63"/>
        <v>124.25</v>
      </c>
      <c r="H55" s="515">
        <f t="shared" si="54"/>
        <v>137.62</v>
      </c>
      <c r="I55" s="529">
        <f t="shared" si="55"/>
        <v>13.76</v>
      </c>
      <c r="J55" s="527">
        <v>0</v>
      </c>
      <c r="K55" s="515">
        <f t="shared" si="1"/>
        <v>13.76</v>
      </c>
      <c r="L55" s="530"/>
    </row>
    <row r="56" spans="1:12" ht="18" customHeight="1">
      <c r="A56" s="514" t="s">
        <v>1522</v>
      </c>
      <c r="B56" s="515">
        <v>3495.96</v>
      </c>
      <c r="C56" s="515">
        <f aca="true" t="shared" si="64" ref="C56:G56">ROUND(B56-B56/1.15,2)</f>
        <v>455.99</v>
      </c>
      <c r="D56" s="515">
        <v>3574.62</v>
      </c>
      <c r="E56" s="515">
        <f t="shared" si="64"/>
        <v>466.25</v>
      </c>
      <c r="F56" s="515">
        <v>4124.22</v>
      </c>
      <c r="G56" s="515">
        <f t="shared" si="64"/>
        <v>537.94</v>
      </c>
      <c r="H56" s="515">
        <f t="shared" si="54"/>
        <v>486.73</v>
      </c>
      <c r="I56" s="529">
        <f t="shared" si="55"/>
        <v>48.67</v>
      </c>
      <c r="J56" s="527">
        <v>0</v>
      </c>
      <c r="K56" s="515">
        <f t="shared" si="1"/>
        <v>48.67</v>
      </c>
      <c r="L56" s="530"/>
    </row>
    <row r="57" spans="1:12" ht="18" customHeight="1">
      <c r="A57" s="514" t="s">
        <v>1523</v>
      </c>
      <c r="B57" s="515">
        <v>11883.6</v>
      </c>
      <c r="C57" s="515">
        <f aca="true" t="shared" si="65" ref="C57:G57">ROUND(B57-B57/1.15,2)</f>
        <v>1550.03</v>
      </c>
      <c r="D57" s="515">
        <v>11971.6</v>
      </c>
      <c r="E57" s="515">
        <f t="shared" si="65"/>
        <v>1561.51</v>
      </c>
      <c r="F57" s="515">
        <v>12544.17</v>
      </c>
      <c r="G57" s="515">
        <f t="shared" si="65"/>
        <v>1636.2</v>
      </c>
      <c r="H57" s="515">
        <f t="shared" si="54"/>
        <v>1582.58</v>
      </c>
      <c r="I57" s="529">
        <f t="shared" si="55"/>
        <v>158.26</v>
      </c>
      <c r="J57" s="527">
        <v>0</v>
      </c>
      <c r="K57" s="515">
        <f t="shared" si="1"/>
        <v>158.26</v>
      </c>
      <c r="L57" s="530"/>
    </row>
    <row r="58" spans="1:12" ht="18" customHeight="1">
      <c r="A58" s="514" t="s">
        <v>1524</v>
      </c>
      <c r="B58" s="515">
        <v>5.1</v>
      </c>
      <c r="C58" s="515">
        <f aca="true" t="shared" si="66" ref="C58:G58">ROUND(B58-B58/1.15,2)</f>
        <v>0.67</v>
      </c>
      <c r="D58" s="515">
        <v>4.1</v>
      </c>
      <c r="E58" s="515">
        <f t="shared" si="66"/>
        <v>0.53</v>
      </c>
      <c r="F58" s="515">
        <v>6.6</v>
      </c>
      <c r="G58" s="515">
        <f t="shared" si="66"/>
        <v>0.86</v>
      </c>
      <c r="H58" s="515">
        <f t="shared" si="54"/>
        <v>0.69</v>
      </c>
      <c r="I58" s="529">
        <f t="shared" si="55"/>
        <v>0.07</v>
      </c>
      <c r="J58" s="527">
        <v>0</v>
      </c>
      <c r="K58" s="515">
        <f t="shared" si="1"/>
        <v>0.07</v>
      </c>
      <c r="L58" s="530"/>
    </row>
    <row r="59" spans="1:12" ht="18" customHeight="1">
      <c r="A59" s="514" t="s">
        <v>1525</v>
      </c>
      <c r="B59" s="515">
        <v>3607.38</v>
      </c>
      <c r="C59" s="515">
        <f aca="true" t="shared" si="67" ref="C59:G59">ROUND(B59-B59/1.15,2)</f>
        <v>470.53</v>
      </c>
      <c r="D59" s="515">
        <v>3394.73</v>
      </c>
      <c r="E59" s="515">
        <f t="shared" si="67"/>
        <v>442.79</v>
      </c>
      <c r="F59" s="515">
        <v>3518.96</v>
      </c>
      <c r="G59" s="515">
        <f t="shared" si="67"/>
        <v>458.99</v>
      </c>
      <c r="H59" s="515">
        <f t="shared" si="54"/>
        <v>457.44</v>
      </c>
      <c r="I59" s="529">
        <f t="shared" si="55"/>
        <v>45.74</v>
      </c>
      <c r="J59" s="527">
        <v>0</v>
      </c>
      <c r="K59" s="515">
        <f t="shared" si="1"/>
        <v>45.74</v>
      </c>
      <c r="L59" s="530"/>
    </row>
    <row r="60" spans="1:12" ht="18" customHeight="1">
      <c r="A60" s="514" t="s">
        <v>1526</v>
      </c>
      <c r="B60" s="515">
        <v>1578.7</v>
      </c>
      <c r="C60" s="515">
        <f aca="true" t="shared" si="68" ref="C60:G60">ROUND(B60-B60/1.15,2)</f>
        <v>205.92</v>
      </c>
      <c r="D60" s="515">
        <v>2042.34</v>
      </c>
      <c r="E60" s="515">
        <f t="shared" si="68"/>
        <v>266.39</v>
      </c>
      <c r="F60" s="515">
        <v>2574.3</v>
      </c>
      <c r="G60" s="515">
        <f t="shared" si="68"/>
        <v>335.78</v>
      </c>
      <c r="H60" s="515">
        <f t="shared" si="54"/>
        <v>269.36</v>
      </c>
      <c r="I60" s="529">
        <f t="shared" si="55"/>
        <v>26.94</v>
      </c>
      <c r="J60" s="527">
        <v>0</v>
      </c>
      <c r="K60" s="515">
        <f t="shared" si="1"/>
        <v>26.94</v>
      </c>
      <c r="L60" s="530"/>
    </row>
    <row r="61" spans="1:12" ht="18" customHeight="1">
      <c r="A61" s="514" t="s">
        <v>1527</v>
      </c>
      <c r="B61" s="515">
        <v>188.2</v>
      </c>
      <c r="C61" s="515">
        <f aca="true" t="shared" si="69" ref="C61:G61">ROUND(B61-B61/1.15,2)</f>
        <v>24.55</v>
      </c>
      <c r="D61" s="515">
        <v>250</v>
      </c>
      <c r="E61" s="515">
        <f t="shared" si="69"/>
        <v>32.61</v>
      </c>
      <c r="F61" s="515">
        <v>247.8</v>
      </c>
      <c r="G61" s="515">
        <f t="shared" si="69"/>
        <v>32.32</v>
      </c>
      <c r="H61" s="515">
        <f t="shared" si="54"/>
        <v>29.83</v>
      </c>
      <c r="I61" s="529">
        <f t="shared" si="55"/>
        <v>2.98</v>
      </c>
      <c r="J61" s="527">
        <v>0</v>
      </c>
      <c r="K61" s="515">
        <f t="shared" si="1"/>
        <v>2.98</v>
      </c>
      <c r="L61" s="530"/>
    </row>
    <row r="62" spans="1:12" ht="24.75" customHeight="1">
      <c r="A62" s="514" t="s">
        <v>1528</v>
      </c>
      <c r="B62" s="515">
        <v>10</v>
      </c>
      <c r="C62" s="515">
        <f aca="true" t="shared" si="70" ref="C62:G62">ROUND(B62-B62/1.15,2)</f>
        <v>1.3</v>
      </c>
      <c r="D62" s="515">
        <v>10</v>
      </c>
      <c r="E62" s="515">
        <f t="shared" si="70"/>
        <v>1.3</v>
      </c>
      <c r="F62" s="515">
        <v>9</v>
      </c>
      <c r="G62" s="515">
        <f t="shared" si="70"/>
        <v>1.17</v>
      </c>
      <c r="H62" s="515">
        <f t="shared" si="54"/>
        <v>1.26</v>
      </c>
      <c r="I62" s="529">
        <f t="shared" si="55"/>
        <v>0.13</v>
      </c>
      <c r="J62" s="527">
        <v>0</v>
      </c>
      <c r="K62" s="515">
        <f t="shared" si="1"/>
        <v>0.13</v>
      </c>
      <c r="L62" s="530"/>
    </row>
    <row r="63" spans="1:12" ht="18" customHeight="1">
      <c r="A63" s="514" t="s">
        <v>1529</v>
      </c>
      <c r="B63" s="515">
        <v>762.9</v>
      </c>
      <c r="C63" s="515">
        <f aca="true" t="shared" si="71" ref="C63:G63">ROUND(B63-B63/1.15,2)</f>
        <v>99.51</v>
      </c>
      <c r="D63" s="515">
        <v>757.67</v>
      </c>
      <c r="E63" s="515">
        <f t="shared" si="71"/>
        <v>98.83</v>
      </c>
      <c r="F63" s="515">
        <v>733.06</v>
      </c>
      <c r="G63" s="515">
        <f t="shared" si="71"/>
        <v>95.62</v>
      </c>
      <c r="H63" s="515">
        <f t="shared" si="54"/>
        <v>97.99</v>
      </c>
      <c r="I63" s="529">
        <f t="shared" si="55"/>
        <v>9.8</v>
      </c>
      <c r="J63" s="527">
        <v>0</v>
      </c>
      <c r="K63" s="515">
        <f t="shared" si="1"/>
        <v>9.8</v>
      </c>
      <c r="L63" s="530"/>
    </row>
    <row r="64" spans="1:12" ht="18" customHeight="1">
      <c r="A64" s="514" t="s">
        <v>1530</v>
      </c>
      <c r="B64" s="515">
        <v>132.6</v>
      </c>
      <c r="C64" s="515">
        <f aca="true" t="shared" si="72" ref="C64:G64">ROUND(B64-B64/1.15,2)</f>
        <v>17.3</v>
      </c>
      <c r="D64" s="515">
        <v>155</v>
      </c>
      <c r="E64" s="515">
        <f t="shared" si="72"/>
        <v>20.22</v>
      </c>
      <c r="F64" s="515">
        <v>153.1</v>
      </c>
      <c r="G64" s="515">
        <f t="shared" si="72"/>
        <v>19.97</v>
      </c>
      <c r="H64" s="515">
        <f t="shared" si="54"/>
        <v>19.16</v>
      </c>
      <c r="I64" s="529">
        <f t="shared" si="55"/>
        <v>1.92</v>
      </c>
      <c r="J64" s="527">
        <v>0</v>
      </c>
      <c r="K64" s="515">
        <f t="shared" si="1"/>
        <v>1.92</v>
      </c>
      <c r="L64" s="530"/>
    </row>
    <row r="65" spans="1:12" ht="24.75" customHeight="1">
      <c r="A65" s="514" t="s">
        <v>1531</v>
      </c>
      <c r="B65" s="515">
        <v>33.6</v>
      </c>
      <c r="C65" s="515">
        <f aca="true" t="shared" si="73" ref="C65:G65">ROUND(B65-B65/1.15,2)</f>
        <v>4.38</v>
      </c>
      <c r="D65" s="515">
        <v>28.4</v>
      </c>
      <c r="E65" s="515">
        <f t="shared" si="73"/>
        <v>3.7</v>
      </c>
      <c r="F65" s="515">
        <v>34.7</v>
      </c>
      <c r="G65" s="515">
        <f t="shared" si="73"/>
        <v>4.53</v>
      </c>
      <c r="H65" s="515">
        <f t="shared" si="54"/>
        <v>4.2</v>
      </c>
      <c r="I65" s="529">
        <f t="shared" si="55"/>
        <v>0.42</v>
      </c>
      <c r="J65" s="527">
        <v>0</v>
      </c>
      <c r="K65" s="515">
        <f t="shared" si="1"/>
        <v>0.42</v>
      </c>
      <c r="L65" s="530"/>
    </row>
    <row r="66" spans="1:12" ht="18" customHeight="1">
      <c r="A66" s="513" t="s">
        <v>1099</v>
      </c>
      <c r="B66" s="512">
        <f aca="true" t="shared" si="74" ref="B66:I66">SUM(B67:B68)</f>
        <v>4284.04</v>
      </c>
      <c r="C66" s="512">
        <f t="shared" si="74"/>
        <v>558.79</v>
      </c>
      <c r="D66" s="512">
        <f t="shared" si="74"/>
        <v>5022.360000000001</v>
      </c>
      <c r="E66" s="512">
        <f t="shared" si="74"/>
        <v>655.09</v>
      </c>
      <c r="F66" s="512">
        <f t="shared" si="74"/>
        <v>4997.17</v>
      </c>
      <c r="G66" s="512">
        <f t="shared" si="74"/>
        <v>651.8</v>
      </c>
      <c r="H66" s="512">
        <f t="shared" si="74"/>
        <v>621.89</v>
      </c>
      <c r="I66" s="526">
        <f t="shared" si="74"/>
        <v>62.190000000000005</v>
      </c>
      <c r="J66" s="527">
        <v>0</v>
      </c>
      <c r="K66" s="515">
        <f t="shared" si="1"/>
        <v>62.190000000000005</v>
      </c>
      <c r="L66" s="528"/>
    </row>
    <row r="67" spans="1:12" ht="24.75" customHeight="1">
      <c r="A67" s="514" t="s">
        <v>1532</v>
      </c>
      <c r="B67" s="515">
        <v>311.7</v>
      </c>
      <c r="C67" s="515">
        <f aca="true" t="shared" si="75" ref="C67:G67">ROUND(B67-B67/1.15,2)</f>
        <v>40.66</v>
      </c>
      <c r="D67" s="515">
        <v>355.6</v>
      </c>
      <c r="E67" s="515">
        <f t="shared" si="75"/>
        <v>46.38</v>
      </c>
      <c r="F67" s="515">
        <v>407.8</v>
      </c>
      <c r="G67" s="515">
        <f t="shared" si="75"/>
        <v>53.19</v>
      </c>
      <c r="H67" s="515">
        <f aca="true" t="shared" si="76" ref="H67:H70">ROUND((C67+E67+G67)/3,2)</f>
        <v>46.74</v>
      </c>
      <c r="I67" s="529">
        <f aca="true" t="shared" si="77" ref="I67:I70">ROUND(H67*0.1,2)</f>
        <v>4.67</v>
      </c>
      <c r="J67" s="527">
        <v>0</v>
      </c>
      <c r="K67" s="515">
        <f t="shared" si="1"/>
        <v>4.67</v>
      </c>
      <c r="L67" s="530"/>
    </row>
    <row r="68" spans="1:12" ht="18" customHeight="1">
      <c r="A68" s="514" t="s">
        <v>1533</v>
      </c>
      <c r="B68" s="515">
        <v>3972.34</v>
      </c>
      <c r="C68" s="515">
        <f aca="true" t="shared" si="78" ref="C68:G68">ROUND(B68-B68/1.15,2)</f>
        <v>518.13</v>
      </c>
      <c r="D68" s="515">
        <v>4666.76</v>
      </c>
      <c r="E68" s="515">
        <f t="shared" si="78"/>
        <v>608.71</v>
      </c>
      <c r="F68" s="515">
        <v>4589.37</v>
      </c>
      <c r="G68" s="515">
        <f t="shared" si="78"/>
        <v>598.61</v>
      </c>
      <c r="H68" s="515">
        <f t="shared" si="76"/>
        <v>575.15</v>
      </c>
      <c r="I68" s="529">
        <f t="shared" si="77"/>
        <v>57.52</v>
      </c>
      <c r="J68" s="527">
        <v>0</v>
      </c>
      <c r="K68" s="515">
        <f t="shared" si="1"/>
        <v>57.52</v>
      </c>
      <c r="L68" s="530"/>
    </row>
    <row r="69" spans="1:12" ht="18" customHeight="1">
      <c r="A69" s="513" t="s">
        <v>599</v>
      </c>
      <c r="B69" s="512">
        <f aca="true" t="shared" si="79" ref="B69:I69">SUM(B70)</f>
        <v>46.1</v>
      </c>
      <c r="C69" s="512">
        <f t="shared" si="79"/>
        <v>6.01</v>
      </c>
      <c r="D69" s="512">
        <f t="shared" si="79"/>
        <v>39.3</v>
      </c>
      <c r="E69" s="512">
        <f t="shared" si="79"/>
        <v>5.13</v>
      </c>
      <c r="F69" s="512">
        <f t="shared" si="79"/>
        <v>53.4</v>
      </c>
      <c r="G69" s="512">
        <f t="shared" si="79"/>
        <v>6.97</v>
      </c>
      <c r="H69" s="512">
        <f t="shared" si="79"/>
        <v>6.04</v>
      </c>
      <c r="I69" s="526">
        <f t="shared" si="79"/>
        <v>0.6</v>
      </c>
      <c r="J69" s="527">
        <v>0</v>
      </c>
      <c r="K69" s="515">
        <f t="shared" si="1"/>
        <v>0.6</v>
      </c>
      <c r="L69" s="528"/>
    </row>
    <row r="70" spans="1:12" ht="18" customHeight="1">
      <c r="A70" s="514" t="s">
        <v>1534</v>
      </c>
      <c r="B70" s="515">
        <v>46.1</v>
      </c>
      <c r="C70" s="515">
        <f aca="true" t="shared" si="80" ref="C70:G70">ROUND(B70-B70/1.15,2)</f>
        <v>6.01</v>
      </c>
      <c r="D70" s="515">
        <v>39.3</v>
      </c>
      <c r="E70" s="515">
        <f t="shared" si="80"/>
        <v>5.13</v>
      </c>
      <c r="F70" s="515">
        <v>53.4</v>
      </c>
      <c r="G70" s="515">
        <f t="shared" si="80"/>
        <v>6.97</v>
      </c>
      <c r="H70" s="515">
        <f t="shared" si="76"/>
        <v>6.04</v>
      </c>
      <c r="I70" s="529">
        <f t="shared" si="77"/>
        <v>0.6</v>
      </c>
      <c r="J70" s="527">
        <v>0</v>
      </c>
      <c r="K70" s="515">
        <f t="shared" si="1"/>
        <v>0.6</v>
      </c>
      <c r="L70" s="530"/>
    </row>
    <row r="71" spans="1:12" ht="18" customHeight="1">
      <c r="A71" s="513" t="s">
        <v>726</v>
      </c>
      <c r="B71" s="512">
        <f aca="true" t="shared" si="81" ref="B71:I71">SUM(B72)</f>
        <v>155.4</v>
      </c>
      <c r="C71" s="512">
        <f t="shared" si="81"/>
        <v>20.27</v>
      </c>
      <c r="D71" s="512">
        <f t="shared" si="81"/>
        <v>140.6</v>
      </c>
      <c r="E71" s="512">
        <f t="shared" si="81"/>
        <v>18.34</v>
      </c>
      <c r="F71" s="512">
        <f t="shared" si="81"/>
        <v>158.2</v>
      </c>
      <c r="G71" s="512">
        <f t="shared" si="81"/>
        <v>20.63</v>
      </c>
      <c r="H71" s="512">
        <f t="shared" si="81"/>
        <v>19.75</v>
      </c>
      <c r="I71" s="526">
        <f t="shared" si="81"/>
        <v>1.98</v>
      </c>
      <c r="J71" s="527">
        <v>0</v>
      </c>
      <c r="K71" s="515">
        <f aca="true" t="shared" si="82" ref="K71:K134">I71+J71</f>
        <v>1.98</v>
      </c>
      <c r="L71" s="528"/>
    </row>
    <row r="72" spans="1:12" ht="18" customHeight="1">
      <c r="A72" s="514" t="s">
        <v>1535</v>
      </c>
      <c r="B72" s="515">
        <v>155.4</v>
      </c>
      <c r="C72" s="515">
        <f aca="true" t="shared" si="83" ref="C72:G72">ROUND(B72-B72/1.15,2)</f>
        <v>20.27</v>
      </c>
      <c r="D72" s="515">
        <v>140.6</v>
      </c>
      <c r="E72" s="515">
        <f t="shared" si="83"/>
        <v>18.34</v>
      </c>
      <c r="F72" s="515">
        <v>158.2</v>
      </c>
      <c r="G72" s="515">
        <f t="shared" si="83"/>
        <v>20.63</v>
      </c>
      <c r="H72" s="515">
        <f aca="true" t="shared" si="84" ref="H72:H78">ROUND((C72+E72+G72)/3,2)</f>
        <v>19.75</v>
      </c>
      <c r="I72" s="529">
        <f aca="true" t="shared" si="85" ref="I72:I78">ROUND(H72*0.1,2)</f>
        <v>1.98</v>
      </c>
      <c r="J72" s="527">
        <v>0</v>
      </c>
      <c r="K72" s="515">
        <f t="shared" si="82"/>
        <v>1.98</v>
      </c>
      <c r="L72" s="530"/>
    </row>
    <row r="73" spans="1:12" ht="18" customHeight="1">
      <c r="A73" s="356" t="s">
        <v>601</v>
      </c>
      <c r="B73" s="512">
        <f aca="true" t="shared" si="86" ref="B73:I73">SUM(B74:B86)/2</f>
        <v>30531.350000000006</v>
      </c>
      <c r="C73" s="512">
        <f t="shared" si="86"/>
        <v>3982.35</v>
      </c>
      <c r="D73" s="512">
        <f t="shared" si="86"/>
        <v>33546.409999999996</v>
      </c>
      <c r="E73" s="512">
        <f t="shared" si="86"/>
        <v>4375.63</v>
      </c>
      <c r="F73" s="512">
        <f t="shared" si="86"/>
        <v>36061.880000000005</v>
      </c>
      <c r="G73" s="512">
        <f t="shared" si="86"/>
        <v>4703.7300000000005</v>
      </c>
      <c r="H73" s="512">
        <f t="shared" si="86"/>
        <v>4353.900000000001</v>
      </c>
      <c r="I73" s="526">
        <f t="shared" si="86"/>
        <v>435.3999999999999</v>
      </c>
      <c r="J73" s="527">
        <v>0</v>
      </c>
      <c r="K73" s="515">
        <f t="shared" si="82"/>
        <v>435.3999999999999</v>
      </c>
      <c r="L73" s="528"/>
    </row>
    <row r="74" spans="1:12" ht="18" customHeight="1">
      <c r="A74" s="513" t="s">
        <v>1327</v>
      </c>
      <c r="B74" s="512">
        <f aca="true" t="shared" si="87" ref="B74:I74">SUM(B75:B78)</f>
        <v>25327.82</v>
      </c>
      <c r="C74" s="512">
        <f t="shared" si="87"/>
        <v>3303.6299999999997</v>
      </c>
      <c r="D74" s="512">
        <f t="shared" si="87"/>
        <v>28081.42</v>
      </c>
      <c r="E74" s="512">
        <f t="shared" si="87"/>
        <v>3662.8</v>
      </c>
      <c r="F74" s="512">
        <f t="shared" si="87"/>
        <v>29978.73</v>
      </c>
      <c r="G74" s="512">
        <f t="shared" si="87"/>
        <v>3910.27</v>
      </c>
      <c r="H74" s="512">
        <f t="shared" si="87"/>
        <v>3625.56</v>
      </c>
      <c r="I74" s="526">
        <f t="shared" si="87"/>
        <v>362.56</v>
      </c>
      <c r="J74" s="527">
        <v>0</v>
      </c>
      <c r="K74" s="515">
        <f t="shared" si="82"/>
        <v>362.56</v>
      </c>
      <c r="L74" s="528"/>
    </row>
    <row r="75" spans="1:12" ht="18" customHeight="1">
      <c r="A75" s="514" t="s">
        <v>1536</v>
      </c>
      <c r="B75" s="515">
        <v>4283.93</v>
      </c>
      <c r="C75" s="515">
        <f aca="true" t="shared" si="88" ref="C75:G75">ROUND(B75-B75/1.15,2)</f>
        <v>558.77</v>
      </c>
      <c r="D75" s="515">
        <v>4979.58</v>
      </c>
      <c r="E75" s="515">
        <f t="shared" si="88"/>
        <v>649.51</v>
      </c>
      <c r="F75" s="515">
        <v>5175.2</v>
      </c>
      <c r="G75" s="515">
        <f t="shared" si="88"/>
        <v>675.03</v>
      </c>
      <c r="H75" s="515">
        <f t="shared" si="84"/>
        <v>627.77</v>
      </c>
      <c r="I75" s="529">
        <f t="shared" si="85"/>
        <v>62.78</v>
      </c>
      <c r="J75" s="527">
        <v>0</v>
      </c>
      <c r="K75" s="515">
        <f t="shared" si="82"/>
        <v>62.78</v>
      </c>
      <c r="L75" s="530"/>
    </row>
    <row r="76" spans="1:12" ht="18" customHeight="1">
      <c r="A76" s="514" t="s">
        <v>1537</v>
      </c>
      <c r="B76" s="515">
        <v>3910.4</v>
      </c>
      <c r="C76" s="515">
        <f aca="true" t="shared" si="89" ref="C76:G76">ROUND(B76-B76/1.15,2)</f>
        <v>510.05</v>
      </c>
      <c r="D76" s="515">
        <v>3614.5</v>
      </c>
      <c r="E76" s="515">
        <f t="shared" si="89"/>
        <v>471.46</v>
      </c>
      <c r="F76" s="515">
        <v>4349.3</v>
      </c>
      <c r="G76" s="515">
        <f t="shared" si="89"/>
        <v>567.3</v>
      </c>
      <c r="H76" s="515">
        <f t="shared" si="84"/>
        <v>516.27</v>
      </c>
      <c r="I76" s="529">
        <f t="shared" si="85"/>
        <v>51.63</v>
      </c>
      <c r="J76" s="527">
        <v>0</v>
      </c>
      <c r="K76" s="515">
        <f t="shared" si="82"/>
        <v>51.63</v>
      </c>
      <c r="L76" s="530"/>
    </row>
    <row r="77" spans="1:12" ht="18" customHeight="1">
      <c r="A77" s="514" t="s">
        <v>1538</v>
      </c>
      <c r="B77" s="515">
        <v>17124.09</v>
      </c>
      <c r="C77" s="515">
        <f aca="true" t="shared" si="90" ref="C77:G77">ROUND(B77-B77/1.15,2)</f>
        <v>2233.58</v>
      </c>
      <c r="D77" s="515">
        <v>19487.34</v>
      </c>
      <c r="E77" s="515">
        <f t="shared" si="90"/>
        <v>2541.83</v>
      </c>
      <c r="F77" s="515">
        <v>20454.13</v>
      </c>
      <c r="G77" s="515">
        <f t="shared" si="90"/>
        <v>2667.93</v>
      </c>
      <c r="H77" s="515">
        <f t="shared" si="84"/>
        <v>2481.11</v>
      </c>
      <c r="I77" s="529">
        <f t="shared" si="85"/>
        <v>248.11</v>
      </c>
      <c r="J77" s="527">
        <v>0</v>
      </c>
      <c r="K77" s="515">
        <f t="shared" si="82"/>
        <v>248.11</v>
      </c>
      <c r="L77" s="530"/>
    </row>
    <row r="78" spans="1:12" ht="24.75" customHeight="1">
      <c r="A78" s="514" t="s">
        <v>1539</v>
      </c>
      <c r="B78" s="515">
        <v>9.4</v>
      </c>
      <c r="C78" s="515">
        <f aca="true" t="shared" si="91" ref="C78:G78">ROUND(B78-B78/1.15,2)</f>
        <v>1.23</v>
      </c>
      <c r="D78" s="515">
        <v>0</v>
      </c>
      <c r="E78" s="515">
        <f t="shared" si="91"/>
        <v>0</v>
      </c>
      <c r="F78" s="515">
        <v>0.1</v>
      </c>
      <c r="G78" s="515">
        <f t="shared" si="91"/>
        <v>0.01</v>
      </c>
      <c r="H78" s="515">
        <f t="shared" si="84"/>
        <v>0.41</v>
      </c>
      <c r="I78" s="529">
        <f t="shared" si="85"/>
        <v>0.04</v>
      </c>
      <c r="J78" s="527">
        <v>0</v>
      </c>
      <c r="K78" s="515">
        <f t="shared" si="82"/>
        <v>0.04</v>
      </c>
      <c r="L78" s="530"/>
    </row>
    <row r="79" spans="1:12" ht="18" customHeight="1">
      <c r="A79" s="513" t="s">
        <v>1100</v>
      </c>
      <c r="B79" s="512">
        <f aca="true" t="shared" si="92" ref="B79:I79">SUM(B80:B81)</f>
        <v>4768.73</v>
      </c>
      <c r="C79" s="512">
        <f t="shared" si="92"/>
        <v>622.01</v>
      </c>
      <c r="D79" s="512">
        <f t="shared" si="92"/>
        <v>5036.39</v>
      </c>
      <c r="E79" s="512">
        <f t="shared" si="92"/>
        <v>656.92</v>
      </c>
      <c r="F79" s="512">
        <f t="shared" si="92"/>
        <v>5769.349999999999</v>
      </c>
      <c r="G79" s="512">
        <f t="shared" si="92"/>
        <v>752.53</v>
      </c>
      <c r="H79" s="512">
        <f t="shared" si="92"/>
        <v>677.16</v>
      </c>
      <c r="I79" s="526">
        <f t="shared" si="92"/>
        <v>67.72</v>
      </c>
      <c r="J79" s="527">
        <v>0</v>
      </c>
      <c r="K79" s="515">
        <f t="shared" si="82"/>
        <v>67.72</v>
      </c>
      <c r="L79" s="528"/>
    </row>
    <row r="80" spans="1:12" ht="18" customHeight="1">
      <c r="A80" s="514" t="s">
        <v>1540</v>
      </c>
      <c r="B80" s="515">
        <v>4127.28</v>
      </c>
      <c r="C80" s="515">
        <f aca="true" t="shared" si="93" ref="C80:G80">ROUND(B80-B80/1.15,2)</f>
        <v>538.34</v>
      </c>
      <c r="D80" s="515">
        <v>4245.52</v>
      </c>
      <c r="E80" s="515">
        <f t="shared" si="93"/>
        <v>553.76</v>
      </c>
      <c r="F80" s="515">
        <v>4887.78</v>
      </c>
      <c r="G80" s="515">
        <f t="shared" si="93"/>
        <v>637.54</v>
      </c>
      <c r="H80" s="515">
        <f aca="true" t="shared" si="94" ref="H80:H83">ROUND((C80+E80+G80)/3,2)</f>
        <v>576.55</v>
      </c>
      <c r="I80" s="529">
        <f aca="true" t="shared" si="95" ref="I80:I83">ROUND(H80*0.1,2)</f>
        <v>57.66</v>
      </c>
      <c r="J80" s="527">
        <v>0</v>
      </c>
      <c r="K80" s="515">
        <f t="shared" si="82"/>
        <v>57.66</v>
      </c>
      <c r="L80" s="530"/>
    </row>
    <row r="81" spans="1:12" ht="18" customHeight="1">
      <c r="A81" s="514" t="s">
        <v>1541</v>
      </c>
      <c r="B81" s="515">
        <v>641.45</v>
      </c>
      <c r="C81" s="515">
        <f aca="true" t="shared" si="96" ref="C81:G81">ROUND(B81-B81/1.15,2)</f>
        <v>83.67</v>
      </c>
      <c r="D81" s="515">
        <v>790.87</v>
      </c>
      <c r="E81" s="515">
        <f t="shared" si="96"/>
        <v>103.16</v>
      </c>
      <c r="F81" s="515">
        <v>881.57</v>
      </c>
      <c r="G81" s="515">
        <f t="shared" si="96"/>
        <v>114.99</v>
      </c>
      <c r="H81" s="515">
        <f t="shared" si="94"/>
        <v>100.61</v>
      </c>
      <c r="I81" s="529">
        <f t="shared" si="95"/>
        <v>10.06</v>
      </c>
      <c r="J81" s="527">
        <v>0</v>
      </c>
      <c r="K81" s="515">
        <f t="shared" si="82"/>
        <v>10.06</v>
      </c>
      <c r="L81" s="530"/>
    </row>
    <row r="82" spans="1:12" ht="18" customHeight="1">
      <c r="A82" s="513" t="s">
        <v>602</v>
      </c>
      <c r="B82" s="512">
        <f aca="true" t="shared" si="97" ref="B82:I82">SUM(B83)</f>
        <v>214.3</v>
      </c>
      <c r="C82" s="512">
        <f t="shared" si="97"/>
        <v>27.95</v>
      </c>
      <c r="D82" s="512">
        <f t="shared" si="97"/>
        <v>234.3</v>
      </c>
      <c r="E82" s="512">
        <f t="shared" si="97"/>
        <v>30.56</v>
      </c>
      <c r="F82" s="512">
        <f t="shared" si="97"/>
        <v>163</v>
      </c>
      <c r="G82" s="512">
        <f t="shared" si="97"/>
        <v>21.26</v>
      </c>
      <c r="H82" s="512">
        <f t="shared" si="97"/>
        <v>26.59</v>
      </c>
      <c r="I82" s="526">
        <f t="shared" si="97"/>
        <v>2.66</v>
      </c>
      <c r="J82" s="527">
        <v>0</v>
      </c>
      <c r="K82" s="515">
        <f t="shared" si="82"/>
        <v>2.66</v>
      </c>
      <c r="L82" s="528"/>
    </row>
    <row r="83" spans="1:12" ht="18" customHeight="1">
      <c r="A83" s="514" t="s">
        <v>1542</v>
      </c>
      <c r="B83" s="515">
        <v>214.3</v>
      </c>
      <c r="C83" s="515">
        <f aca="true" t="shared" si="98" ref="C83:G83">ROUND(B83-B83/1.15,2)</f>
        <v>27.95</v>
      </c>
      <c r="D83" s="515">
        <v>234.3</v>
      </c>
      <c r="E83" s="515">
        <f t="shared" si="98"/>
        <v>30.56</v>
      </c>
      <c r="F83" s="515">
        <v>163</v>
      </c>
      <c r="G83" s="515">
        <f t="shared" si="98"/>
        <v>21.26</v>
      </c>
      <c r="H83" s="515">
        <f t="shared" si="94"/>
        <v>26.59</v>
      </c>
      <c r="I83" s="529">
        <f t="shared" si="95"/>
        <v>2.66</v>
      </c>
      <c r="J83" s="527">
        <v>0</v>
      </c>
      <c r="K83" s="515">
        <f t="shared" si="82"/>
        <v>2.66</v>
      </c>
      <c r="L83" s="530"/>
    </row>
    <row r="84" spans="1:12" ht="18" customHeight="1">
      <c r="A84" s="513" t="s">
        <v>729</v>
      </c>
      <c r="B84" s="512">
        <f aca="true" t="shared" si="99" ref="B84:I84">SUM(B85:B86)</f>
        <v>220.5</v>
      </c>
      <c r="C84" s="512">
        <f t="shared" si="99"/>
        <v>28.759999999999998</v>
      </c>
      <c r="D84" s="512">
        <f t="shared" si="99"/>
        <v>194.3</v>
      </c>
      <c r="E84" s="512">
        <f t="shared" si="99"/>
        <v>25.35</v>
      </c>
      <c r="F84" s="512">
        <f t="shared" si="99"/>
        <v>150.8</v>
      </c>
      <c r="G84" s="512">
        <f t="shared" si="99"/>
        <v>19.67</v>
      </c>
      <c r="H84" s="512">
        <f t="shared" si="99"/>
        <v>24.59</v>
      </c>
      <c r="I84" s="526">
        <f t="shared" si="99"/>
        <v>2.46</v>
      </c>
      <c r="J84" s="527">
        <v>0</v>
      </c>
      <c r="K84" s="515">
        <f t="shared" si="82"/>
        <v>2.46</v>
      </c>
      <c r="L84" s="528"/>
    </row>
    <row r="85" spans="1:12" ht="18" customHeight="1">
      <c r="A85" s="514" t="s">
        <v>1543</v>
      </c>
      <c r="B85" s="515">
        <v>83.8</v>
      </c>
      <c r="C85" s="515">
        <f aca="true" t="shared" si="100" ref="C85:G85">ROUND(B85-B85/1.15,2)</f>
        <v>10.93</v>
      </c>
      <c r="D85" s="515">
        <v>65.9</v>
      </c>
      <c r="E85" s="515">
        <f t="shared" si="100"/>
        <v>8.6</v>
      </c>
      <c r="F85" s="515">
        <v>30.1</v>
      </c>
      <c r="G85" s="515">
        <f t="shared" si="100"/>
        <v>3.93</v>
      </c>
      <c r="H85" s="515">
        <f aca="true" t="shared" si="101" ref="H85:H97">ROUND((C85+E85+G85)/3,2)</f>
        <v>7.82</v>
      </c>
      <c r="I85" s="529">
        <f aca="true" t="shared" si="102" ref="I85:I97">ROUND(H85*0.1,2)</f>
        <v>0.78</v>
      </c>
      <c r="J85" s="527">
        <v>0</v>
      </c>
      <c r="K85" s="515">
        <f t="shared" si="82"/>
        <v>0.78</v>
      </c>
      <c r="L85" s="530"/>
    </row>
    <row r="86" spans="1:12" ht="18" customHeight="1">
      <c r="A86" s="514" t="s">
        <v>1544</v>
      </c>
      <c r="B86" s="515">
        <v>136.7</v>
      </c>
      <c r="C86" s="515">
        <f aca="true" t="shared" si="103" ref="C86:G86">ROUND(B86-B86/1.15,2)</f>
        <v>17.83</v>
      </c>
      <c r="D86" s="515">
        <v>128.4</v>
      </c>
      <c r="E86" s="515">
        <f t="shared" si="103"/>
        <v>16.75</v>
      </c>
      <c r="F86" s="515">
        <v>120.7</v>
      </c>
      <c r="G86" s="515">
        <f t="shared" si="103"/>
        <v>15.74</v>
      </c>
      <c r="H86" s="515">
        <f t="shared" si="101"/>
        <v>16.77</v>
      </c>
      <c r="I86" s="529">
        <f t="shared" si="102"/>
        <v>1.68</v>
      </c>
      <c r="J86" s="527">
        <v>0</v>
      </c>
      <c r="K86" s="515">
        <f t="shared" si="82"/>
        <v>1.68</v>
      </c>
      <c r="L86" s="530"/>
    </row>
    <row r="87" spans="1:12" ht="18" customHeight="1">
      <c r="A87" s="356" t="s">
        <v>604</v>
      </c>
      <c r="B87" s="512">
        <f aca="true" t="shared" si="104" ref="B87:I87">SUM(B88:B111)/2</f>
        <v>86614.9</v>
      </c>
      <c r="C87" s="512">
        <f t="shared" si="104"/>
        <v>11297.59</v>
      </c>
      <c r="D87" s="512">
        <f t="shared" si="104"/>
        <v>103756.22000000003</v>
      </c>
      <c r="E87" s="512">
        <f t="shared" si="104"/>
        <v>13533.419999999996</v>
      </c>
      <c r="F87" s="512">
        <f t="shared" si="104"/>
        <v>126372.21999999996</v>
      </c>
      <c r="G87" s="512">
        <f t="shared" si="104"/>
        <v>16483.339999999993</v>
      </c>
      <c r="H87" s="512">
        <f t="shared" si="104"/>
        <v>13771.470000000001</v>
      </c>
      <c r="I87" s="526">
        <f t="shared" si="104"/>
        <v>1377.16</v>
      </c>
      <c r="J87" s="527">
        <v>0</v>
      </c>
      <c r="K87" s="515">
        <f t="shared" si="82"/>
        <v>1377.16</v>
      </c>
      <c r="L87" s="528"/>
    </row>
    <row r="88" spans="1:12" ht="18" customHeight="1">
      <c r="A88" s="513" t="s">
        <v>1328</v>
      </c>
      <c r="B88" s="512">
        <f aca="true" t="shared" si="105" ref="B88:I88">SUM(B89:B97)</f>
        <v>72488.25</v>
      </c>
      <c r="C88" s="512">
        <f t="shared" si="105"/>
        <v>9454.99</v>
      </c>
      <c r="D88" s="512">
        <f t="shared" si="105"/>
        <v>83418.50000000001</v>
      </c>
      <c r="E88" s="512">
        <f t="shared" si="105"/>
        <v>10880.68</v>
      </c>
      <c r="F88" s="512">
        <f t="shared" si="105"/>
        <v>98364.80999999998</v>
      </c>
      <c r="G88" s="512">
        <f t="shared" si="105"/>
        <v>12830.2</v>
      </c>
      <c r="H88" s="512">
        <f t="shared" si="105"/>
        <v>11055.290000000003</v>
      </c>
      <c r="I88" s="526">
        <f t="shared" si="105"/>
        <v>1105.5399999999997</v>
      </c>
      <c r="J88" s="527">
        <v>0</v>
      </c>
      <c r="K88" s="515">
        <f t="shared" si="82"/>
        <v>1105.5399999999997</v>
      </c>
      <c r="L88" s="528"/>
    </row>
    <row r="89" spans="1:12" ht="18" customHeight="1">
      <c r="A89" s="514" t="s">
        <v>1545</v>
      </c>
      <c r="B89" s="515">
        <v>65572.93</v>
      </c>
      <c r="C89" s="515">
        <f aca="true" t="shared" si="106" ref="C89:G89">ROUND(B89-B89/1.15,2)</f>
        <v>8552.99</v>
      </c>
      <c r="D89" s="515">
        <v>75731.46</v>
      </c>
      <c r="E89" s="515">
        <f t="shared" si="106"/>
        <v>9878.02</v>
      </c>
      <c r="F89" s="515">
        <v>79589.12</v>
      </c>
      <c r="G89" s="515">
        <f t="shared" si="106"/>
        <v>10381.19</v>
      </c>
      <c r="H89" s="515">
        <f t="shared" si="101"/>
        <v>9604.07</v>
      </c>
      <c r="I89" s="529">
        <f t="shared" si="102"/>
        <v>960.41</v>
      </c>
      <c r="J89" s="527">
        <v>0</v>
      </c>
      <c r="K89" s="515">
        <f t="shared" si="82"/>
        <v>960.41</v>
      </c>
      <c r="L89" s="530"/>
    </row>
    <row r="90" spans="1:12" ht="18" customHeight="1">
      <c r="A90" s="514" t="s">
        <v>1546</v>
      </c>
      <c r="B90" s="515">
        <v>347.9</v>
      </c>
      <c r="C90" s="515">
        <f aca="true" t="shared" si="107" ref="C90:G90">ROUND(B90-B90/1.15,2)</f>
        <v>45.38</v>
      </c>
      <c r="D90" s="515">
        <v>278.1</v>
      </c>
      <c r="E90" s="515">
        <f t="shared" si="107"/>
        <v>36.27</v>
      </c>
      <c r="F90" s="515">
        <v>221.7</v>
      </c>
      <c r="G90" s="515">
        <f t="shared" si="107"/>
        <v>28.92</v>
      </c>
      <c r="H90" s="515">
        <f t="shared" si="101"/>
        <v>36.86</v>
      </c>
      <c r="I90" s="529">
        <f t="shared" si="102"/>
        <v>3.69</v>
      </c>
      <c r="J90" s="527">
        <v>0</v>
      </c>
      <c r="K90" s="515">
        <f t="shared" si="82"/>
        <v>3.69</v>
      </c>
      <c r="L90" s="530"/>
    </row>
    <row r="91" spans="1:12" ht="18" customHeight="1">
      <c r="A91" s="514" t="s">
        <v>1547</v>
      </c>
      <c r="B91" s="515">
        <v>2942.82</v>
      </c>
      <c r="C91" s="515">
        <f aca="true" t="shared" si="108" ref="C91:G91">ROUND(B91-B91/1.15,2)</f>
        <v>383.85</v>
      </c>
      <c r="D91" s="515">
        <v>3215.61</v>
      </c>
      <c r="E91" s="515">
        <f t="shared" si="108"/>
        <v>419.43</v>
      </c>
      <c r="F91" s="515">
        <v>3906.62</v>
      </c>
      <c r="G91" s="515">
        <f t="shared" si="108"/>
        <v>509.56</v>
      </c>
      <c r="H91" s="515">
        <f t="shared" si="101"/>
        <v>437.61</v>
      </c>
      <c r="I91" s="529">
        <f t="shared" si="102"/>
        <v>43.76</v>
      </c>
      <c r="J91" s="527">
        <v>0</v>
      </c>
      <c r="K91" s="515">
        <f t="shared" si="82"/>
        <v>43.76</v>
      </c>
      <c r="L91" s="530"/>
    </row>
    <row r="92" spans="1:12" ht="24.75" customHeight="1">
      <c r="A92" s="514" t="s">
        <v>1548</v>
      </c>
      <c r="B92" s="515">
        <v>2163.8</v>
      </c>
      <c r="C92" s="515">
        <f aca="true" t="shared" si="109" ref="C92:G92">ROUND(B92-B92/1.15,2)</f>
        <v>282.23</v>
      </c>
      <c r="D92" s="515">
        <v>2351.1</v>
      </c>
      <c r="E92" s="515">
        <f t="shared" si="109"/>
        <v>306.67</v>
      </c>
      <c r="F92" s="515">
        <v>2483.3</v>
      </c>
      <c r="G92" s="515">
        <f t="shared" si="109"/>
        <v>323.91</v>
      </c>
      <c r="H92" s="515">
        <f t="shared" si="101"/>
        <v>304.27</v>
      </c>
      <c r="I92" s="529">
        <f t="shared" si="102"/>
        <v>30.43</v>
      </c>
      <c r="J92" s="527">
        <v>0</v>
      </c>
      <c r="K92" s="515">
        <f t="shared" si="82"/>
        <v>30.43</v>
      </c>
      <c r="L92" s="530"/>
    </row>
    <row r="93" spans="1:12" ht="18" customHeight="1">
      <c r="A93" s="514" t="s">
        <v>1549</v>
      </c>
      <c r="B93" s="515">
        <v>1227.5</v>
      </c>
      <c r="C93" s="515">
        <f aca="true" t="shared" si="110" ref="C93:G93">ROUND(B93-B93/1.15,2)</f>
        <v>160.11</v>
      </c>
      <c r="D93" s="515">
        <v>1431.73</v>
      </c>
      <c r="E93" s="515">
        <f t="shared" si="110"/>
        <v>186.75</v>
      </c>
      <c r="F93" s="515">
        <v>2198.94</v>
      </c>
      <c r="G93" s="515">
        <f t="shared" si="110"/>
        <v>286.82</v>
      </c>
      <c r="H93" s="515">
        <f t="shared" si="101"/>
        <v>211.23</v>
      </c>
      <c r="I93" s="529">
        <f t="shared" si="102"/>
        <v>21.12</v>
      </c>
      <c r="J93" s="527">
        <v>0</v>
      </c>
      <c r="K93" s="515">
        <f t="shared" si="82"/>
        <v>21.12</v>
      </c>
      <c r="L93" s="530"/>
    </row>
    <row r="94" spans="1:12" ht="18" customHeight="1">
      <c r="A94" s="514" t="s">
        <v>1550</v>
      </c>
      <c r="B94" s="515">
        <v>0</v>
      </c>
      <c r="C94" s="515">
        <f aca="true" t="shared" si="111" ref="C94:G94">ROUND(B94-B94/1.15,2)</f>
        <v>0</v>
      </c>
      <c r="D94" s="515">
        <v>0</v>
      </c>
      <c r="E94" s="515">
        <f t="shared" si="111"/>
        <v>0</v>
      </c>
      <c r="F94" s="515">
        <v>9502.53</v>
      </c>
      <c r="G94" s="515">
        <f t="shared" si="111"/>
        <v>1239.46</v>
      </c>
      <c r="H94" s="515">
        <f t="shared" si="101"/>
        <v>413.15</v>
      </c>
      <c r="I94" s="529">
        <f t="shared" si="102"/>
        <v>41.32</v>
      </c>
      <c r="J94" s="527">
        <v>0</v>
      </c>
      <c r="K94" s="515">
        <f t="shared" si="82"/>
        <v>41.32</v>
      </c>
      <c r="L94" s="530"/>
    </row>
    <row r="95" spans="1:12" ht="18" customHeight="1">
      <c r="A95" s="514" t="s">
        <v>1551</v>
      </c>
      <c r="B95" s="515">
        <v>7.2</v>
      </c>
      <c r="C95" s="515">
        <f aca="true" t="shared" si="112" ref="C95:G95">ROUND(B95-B95/1.15,2)</f>
        <v>0.94</v>
      </c>
      <c r="D95" s="515">
        <v>7.2</v>
      </c>
      <c r="E95" s="515">
        <f t="shared" si="112"/>
        <v>0.94</v>
      </c>
      <c r="F95" s="515">
        <v>7.2</v>
      </c>
      <c r="G95" s="515">
        <f t="shared" si="112"/>
        <v>0.94</v>
      </c>
      <c r="H95" s="515">
        <f t="shared" si="101"/>
        <v>0.94</v>
      </c>
      <c r="I95" s="529">
        <f t="shared" si="102"/>
        <v>0.09</v>
      </c>
      <c r="J95" s="527">
        <v>0</v>
      </c>
      <c r="K95" s="515">
        <f t="shared" si="82"/>
        <v>0.09</v>
      </c>
      <c r="L95" s="530"/>
    </row>
    <row r="96" spans="1:12" ht="18" customHeight="1">
      <c r="A96" s="514" t="s">
        <v>1552</v>
      </c>
      <c r="B96" s="515">
        <v>135.5</v>
      </c>
      <c r="C96" s="515">
        <f aca="true" t="shared" si="113" ref="C96:G96">ROUND(B96-B96/1.15,2)</f>
        <v>17.67</v>
      </c>
      <c r="D96" s="515">
        <v>173.6</v>
      </c>
      <c r="E96" s="515">
        <f t="shared" si="113"/>
        <v>22.64</v>
      </c>
      <c r="F96" s="515">
        <v>228.5</v>
      </c>
      <c r="G96" s="515">
        <f t="shared" si="113"/>
        <v>29.8</v>
      </c>
      <c r="H96" s="515">
        <f t="shared" si="101"/>
        <v>23.37</v>
      </c>
      <c r="I96" s="529">
        <f t="shared" si="102"/>
        <v>2.34</v>
      </c>
      <c r="J96" s="527">
        <v>0</v>
      </c>
      <c r="K96" s="515">
        <f t="shared" si="82"/>
        <v>2.34</v>
      </c>
      <c r="L96" s="530"/>
    </row>
    <row r="97" spans="1:12" ht="18" customHeight="1">
      <c r="A97" s="514" t="s">
        <v>1553</v>
      </c>
      <c r="B97" s="515">
        <v>90.6</v>
      </c>
      <c r="C97" s="515">
        <f aca="true" t="shared" si="114" ref="C97:G97">ROUND(B97-B97/1.15,2)</f>
        <v>11.82</v>
      </c>
      <c r="D97" s="515">
        <v>229.7</v>
      </c>
      <c r="E97" s="515">
        <f t="shared" si="114"/>
        <v>29.96</v>
      </c>
      <c r="F97" s="515">
        <v>226.9</v>
      </c>
      <c r="G97" s="515">
        <f t="shared" si="114"/>
        <v>29.6</v>
      </c>
      <c r="H97" s="515">
        <f t="shared" si="101"/>
        <v>23.79</v>
      </c>
      <c r="I97" s="529">
        <f t="shared" si="102"/>
        <v>2.38</v>
      </c>
      <c r="J97" s="527">
        <v>0</v>
      </c>
      <c r="K97" s="515">
        <f t="shared" si="82"/>
        <v>2.38</v>
      </c>
      <c r="L97" s="530"/>
    </row>
    <row r="98" spans="1:12" ht="18" customHeight="1">
      <c r="A98" s="513" t="s">
        <v>1101</v>
      </c>
      <c r="B98" s="512">
        <f aca="true" t="shared" si="115" ref="B98:I98">SUM(B99:B102)</f>
        <v>5776.23</v>
      </c>
      <c r="C98" s="512">
        <f t="shared" si="115"/>
        <v>753.4200000000001</v>
      </c>
      <c r="D98" s="512">
        <f t="shared" si="115"/>
        <v>7416.679999999999</v>
      </c>
      <c r="E98" s="512">
        <f t="shared" si="115"/>
        <v>967.3900000000001</v>
      </c>
      <c r="F98" s="512">
        <f t="shared" si="115"/>
        <v>9400.899999999998</v>
      </c>
      <c r="G98" s="512">
        <f t="shared" si="115"/>
        <v>1226.1999999999998</v>
      </c>
      <c r="H98" s="512">
        <f t="shared" si="115"/>
        <v>982.3399999999999</v>
      </c>
      <c r="I98" s="526">
        <f t="shared" si="115"/>
        <v>98.24000000000001</v>
      </c>
      <c r="J98" s="527">
        <v>0</v>
      </c>
      <c r="K98" s="515">
        <f t="shared" si="82"/>
        <v>98.24000000000001</v>
      </c>
      <c r="L98" s="528"/>
    </row>
    <row r="99" spans="1:12" ht="18" customHeight="1">
      <c r="A99" s="514" t="s">
        <v>1554</v>
      </c>
      <c r="B99" s="515">
        <v>5439.23</v>
      </c>
      <c r="C99" s="515">
        <f aca="true" t="shared" si="116" ref="C99:G99">ROUND(B99-B99/1.15,2)</f>
        <v>709.46</v>
      </c>
      <c r="D99" s="515">
        <v>7002.28</v>
      </c>
      <c r="E99" s="515">
        <f t="shared" si="116"/>
        <v>913.34</v>
      </c>
      <c r="F99" s="515">
        <v>8662.3</v>
      </c>
      <c r="G99" s="515">
        <f t="shared" si="116"/>
        <v>1129.87</v>
      </c>
      <c r="H99" s="515">
        <f aca="true" t="shared" si="117" ref="H99:H102">ROUND((C99+E99+G99)/3,2)</f>
        <v>917.56</v>
      </c>
      <c r="I99" s="529">
        <f aca="true" t="shared" si="118" ref="I99:I102">ROUND(H99*0.1,2)</f>
        <v>91.76</v>
      </c>
      <c r="J99" s="527">
        <v>0</v>
      </c>
      <c r="K99" s="515">
        <f t="shared" si="82"/>
        <v>91.76</v>
      </c>
      <c r="L99" s="530"/>
    </row>
    <row r="100" spans="1:12" ht="24.75" customHeight="1">
      <c r="A100" s="514" t="s">
        <v>1555</v>
      </c>
      <c r="B100" s="515">
        <v>234.8</v>
      </c>
      <c r="C100" s="515">
        <f aca="true" t="shared" si="119" ref="C100:G100">ROUND(B100-B100/1.15,2)</f>
        <v>30.63</v>
      </c>
      <c r="D100" s="515">
        <v>234.4</v>
      </c>
      <c r="E100" s="515">
        <f t="shared" si="119"/>
        <v>30.57</v>
      </c>
      <c r="F100" s="515">
        <v>250.8</v>
      </c>
      <c r="G100" s="515">
        <f t="shared" si="119"/>
        <v>32.71</v>
      </c>
      <c r="H100" s="515">
        <f t="shared" si="117"/>
        <v>31.3</v>
      </c>
      <c r="I100" s="529">
        <f t="shared" si="118"/>
        <v>3.13</v>
      </c>
      <c r="J100" s="527">
        <v>0</v>
      </c>
      <c r="K100" s="515">
        <f t="shared" si="82"/>
        <v>3.13</v>
      </c>
      <c r="L100" s="530"/>
    </row>
    <row r="101" spans="1:12" ht="18" customHeight="1">
      <c r="A101" s="514" t="s">
        <v>1556</v>
      </c>
      <c r="B101" s="515">
        <v>102.2</v>
      </c>
      <c r="C101" s="515">
        <f aca="true" t="shared" si="120" ref="C101:G101">ROUND(B101-B101/1.15,2)</f>
        <v>13.33</v>
      </c>
      <c r="D101" s="515">
        <v>180</v>
      </c>
      <c r="E101" s="515">
        <f t="shared" si="120"/>
        <v>23.48</v>
      </c>
      <c r="F101" s="515">
        <v>77</v>
      </c>
      <c r="G101" s="515">
        <f t="shared" si="120"/>
        <v>10.04</v>
      </c>
      <c r="H101" s="515">
        <f t="shared" si="117"/>
        <v>15.62</v>
      </c>
      <c r="I101" s="529">
        <f t="shared" si="118"/>
        <v>1.56</v>
      </c>
      <c r="J101" s="527">
        <v>0</v>
      </c>
      <c r="K101" s="515">
        <f t="shared" si="82"/>
        <v>1.56</v>
      </c>
      <c r="L101" s="530"/>
    </row>
    <row r="102" spans="1:12" ht="18" customHeight="1">
      <c r="A102" s="514" t="s">
        <v>1557</v>
      </c>
      <c r="B102" s="515">
        <v>0</v>
      </c>
      <c r="C102" s="515">
        <f aca="true" t="shared" si="121" ref="C102:G102">ROUND(B102-B102/1.15,2)</f>
        <v>0</v>
      </c>
      <c r="D102" s="515">
        <v>0</v>
      </c>
      <c r="E102" s="515">
        <f t="shared" si="121"/>
        <v>0</v>
      </c>
      <c r="F102" s="515">
        <v>410.8</v>
      </c>
      <c r="G102" s="515">
        <f t="shared" si="121"/>
        <v>53.58</v>
      </c>
      <c r="H102" s="515">
        <f t="shared" si="117"/>
        <v>17.86</v>
      </c>
      <c r="I102" s="529">
        <f t="shared" si="118"/>
        <v>1.79</v>
      </c>
      <c r="J102" s="527">
        <v>0</v>
      </c>
      <c r="K102" s="515">
        <f t="shared" si="82"/>
        <v>1.79</v>
      </c>
      <c r="L102" s="530"/>
    </row>
    <row r="103" spans="1:12" ht="18" customHeight="1">
      <c r="A103" s="513" t="s">
        <v>605</v>
      </c>
      <c r="B103" s="512">
        <f aca="true" t="shared" si="122" ref="B103:I103">SUM(B104:B106)</f>
        <v>7730.02</v>
      </c>
      <c r="C103" s="512">
        <f t="shared" si="122"/>
        <v>1008.26</v>
      </c>
      <c r="D103" s="512">
        <f t="shared" si="122"/>
        <v>12308.34</v>
      </c>
      <c r="E103" s="512">
        <f t="shared" si="122"/>
        <v>1605.44</v>
      </c>
      <c r="F103" s="512">
        <f t="shared" si="122"/>
        <v>17930.91</v>
      </c>
      <c r="G103" s="512">
        <f t="shared" si="122"/>
        <v>2338.82</v>
      </c>
      <c r="H103" s="512">
        <f t="shared" si="122"/>
        <v>1650.8500000000001</v>
      </c>
      <c r="I103" s="526">
        <f t="shared" si="122"/>
        <v>165.08</v>
      </c>
      <c r="J103" s="527">
        <v>0</v>
      </c>
      <c r="K103" s="515">
        <f t="shared" si="82"/>
        <v>165.08</v>
      </c>
      <c r="L103" s="528"/>
    </row>
    <row r="104" spans="1:12" ht="18" customHeight="1">
      <c r="A104" s="514" t="s">
        <v>1558</v>
      </c>
      <c r="B104" s="515">
        <v>351.6</v>
      </c>
      <c r="C104" s="515">
        <f aca="true" t="shared" si="123" ref="C104:G104">ROUND(B104-B104/1.15,2)</f>
        <v>45.86</v>
      </c>
      <c r="D104" s="515">
        <v>396.1</v>
      </c>
      <c r="E104" s="515">
        <f t="shared" si="123"/>
        <v>51.67</v>
      </c>
      <c r="F104" s="515">
        <v>437.6</v>
      </c>
      <c r="G104" s="515">
        <f t="shared" si="123"/>
        <v>57.08</v>
      </c>
      <c r="H104" s="515">
        <f aca="true" t="shared" si="124" ref="H104:H106">ROUND((C104+E104+G104)/3,2)</f>
        <v>51.54</v>
      </c>
      <c r="I104" s="529">
        <f aca="true" t="shared" si="125" ref="I104:I106">ROUND(H104*0.1,2)</f>
        <v>5.15</v>
      </c>
      <c r="J104" s="527">
        <v>0</v>
      </c>
      <c r="K104" s="515">
        <f t="shared" si="82"/>
        <v>5.15</v>
      </c>
      <c r="L104" s="530"/>
    </row>
    <row r="105" spans="1:12" ht="24.75" customHeight="1">
      <c r="A105" s="514" t="s">
        <v>1559</v>
      </c>
      <c r="B105" s="515">
        <v>315.9</v>
      </c>
      <c r="C105" s="515">
        <f aca="true" t="shared" si="126" ref="C105:G105">ROUND(B105-B105/1.15,2)</f>
        <v>41.2</v>
      </c>
      <c r="D105" s="515">
        <v>275.1</v>
      </c>
      <c r="E105" s="515">
        <f t="shared" si="126"/>
        <v>35.88</v>
      </c>
      <c r="F105" s="515">
        <v>321.6</v>
      </c>
      <c r="G105" s="515">
        <f t="shared" si="126"/>
        <v>41.95</v>
      </c>
      <c r="H105" s="515">
        <f t="shared" si="124"/>
        <v>39.68</v>
      </c>
      <c r="I105" s="529">
        <f t="shared" si="125"/>
        <v>3.97</v>
      </c>
      <c r="J105" s="527">
        <v>0</v>
      </c>
      <c r="K105" s="515">
        <f t="shared" si="82"/>
        <v>3.97</v>
      </c>
      <c r="L105" s="530"/>
    </row>
    <row r="106" spans="1:12" ht="18" customHeight="1">
      <c r="A106" s="514" t="s">
        <v>1560</v>
      </c>
      <c r="B106" s="515">
        <v>7062.52</v>
      </c>
      <c r="C106" s="515">
        <f aca="true" t="shared" si="127" ref="C106:G106">ROUND(B106-B106/1.15,2)</f>
        <v>921.2</v>
      </c>
      <c r="D106" s="515">
        <v>11637.14</v>
      </c>
      <c r="E106" s="515">
        <f t="shared" si="127"/>
        <v>1517.89</v>
      </c>
      <c r="F106" s="515">
        <v>17171.71</v>
      </c>
      <c r="G106" s="515">
        <f t="shared" si="127"/>
        <v>2239.79</v>
      </c>
      <c r="H106" s="515">
        <f t="shared" si="124"/>
        <v>1559.63</v>
      </c>
      <c r="I106" s="529">
        <f t="shared" si="125"/>
        <v>155.96</v>
      </c>
      <c r="J106" s="527">
        <v>0</v>
      </c>
      <c r="K106" s="515">
        <f t="shared" si="82"/>
        <v>155.96</v>
      </c>
      <c r="L106" s="530"/>
    </row>
    <row r="107" spans="1:12" ht="18" customHeight="1">
      <c r="A107" s="513" t="s">
        <v>733</v>
      </c>
      <c r="B107" s="512">
        <f aca="true" t="shared" si="128" ref="B107:I107">SUM(B108:B109)</f>
        <v>597.9</v>
      </c>
      <c r="C107" s="512">
        <f t="shared" si="128"/>
        <v>77.99</v>
      </c>
      <c r="D107" s="512">
        <f t="shared" si="128"/>
        <v>592</v>
      </c>
      <c r="E107" s="512">
        <f t="shared" si="128"/>
        <v>77.21000000000001</v>
      </c>
      <c r="F107" s="512">
        <f t="shared" si="128"/>
        <v>633.3</v>
      </c>
      <c r="G107" s="512">
        <f t="shared" si="128"/>
        <v>82.6</v>
      </c>
      <c r="H107" s="512">
        <f t="shared" si="128"/>
        <v>79.27</v>
      </c>
      <c r="I107" s="526">
        <f t="shared" si="128"/>
        <v>7.93</v>
      </c>
      <c r="J107" s="527">
        <v>0</v>
      </c>
      <c r="K107" s="515">
        <f t="shared" si="82"/>
        <v>7.93</v>
      </c>
      <c r="L107" s="528"/>
    </row>
    <row r="108" spans="1:12" ht="18" customHeight="1">
      <c r="A108" s="514" t="s">
        <v>1561</v>
      </c>
      <c r="B108" s="515">
        <v>481.9</v>
      </c>
      <c r="C108" s="515">
        <f aca="true" t="shared" si="129" ref="C108:G108">ROUND(B108-B108/1.15,2)</f>
        <v>62.86</v>
      </c>
      <c r="D108" s="515">
        <v>456.2</v>
      </c>
      <c r="E108" s="515">
        <f t="shared" si="129"/>
        <v>59.5</v>
      </c>
      <c r="F108" s="515">
        <v>516.9</v>
      </c>
      <c r="G108" s="515">
        <f t="shared" si="129"/>
        <v>67.42</v>
      </c>
      <c r="H108" s="515">
        <f aca="true" t="shared" si="130" ref="H108:H111">ROUND((C108+E108+G108)/3,2)</f>
        <v>63.26</v>
      </c>
      <c r="I108" s="529">
        <f aca="true" t="shared" si="131" ref="I108:I111">ROUND(H108*0.1,2)</f>
        <v>6.33</v>
      </c>
      <c r="J108" s="527">
        <v>0</v>
      </c>
      <c r="K108" s="515">
        <f t="shared" si="82"/>
        <v>6.33</v>
      </c>
      <c r="L108" s="530"/>
    </row>
    <row r="109" spans="1:12" ht="18" customHeight="1">
      <c r="A109" s="514" t="s">
        <v>1562</v>
      </c>
      <c r="B109" s="515">
        <v>116</v>
      </c>
      <c r="C109" s="515">
        <f aca="true" t="shared" si="132" ref="C109:G109">ROUND(B109-B109/1.15,2)</f>
        <v>15.13</v>
      </c>
      <c r="D109" s="515">
        <v>135.8</v>
      </c>
      <c r="E109" s="515">
        <f t="shared" si="132"/>
        <v>17.71</v>
      </c>
      <c r="F109" s="515">
        <v>116.4</v>
      </c>
      <c r="G109" s="515">
        <f t="shared" si="132"/>
        <v>15.18</v>
      </c>
      <c r="H109" s="515">
        <f t="shared" si="130"/>
        <v>16.01</v>
      </c>
      <c r="I109" s="529">
        <f t="shared" si="131"/>
        <v>1.6</v>
      </c>
      <c r="J109" s="527">
        <v>0</v>
      </c>
      <c r="K109" s="515">
        <f t="shared" si="82"/>
        <v>1.6</v>
      </c>
      <c r="L109" s="530"/>
    </row>
    <row r="110" spans="1:12" ht="18" customHeight="1">
      <c r="A110" s="513" t="s">
        <v>735</v>
      </c>
      <c r="B110" s="512">
        <f aca="true" t="shared" si="133" ref="B110:I110">SUM(B111)</f>
        <v>22.5</v>
      </c>
      <c r="C110" s="512">
        <f t="shared" si="133"/>
        <v>2.93</v>
      </c>
      <c r="D110" s="512">
        <f t="shared" si="133"/>
        <v>20.7</v>
      </c>
      <c r="E110" s="512">
        <f t="shared" si="133"/>
        <v>2.7</v>
      </c>
      <c r="F110" s="512">
        <f t="shared" si="133"/>
        <v>42.3</v>
      </c>
      <c r="G110" s="512">
        <f t="shared" si="133"/>
        <v>5.52</v>
      </c>
      <c r="H110" s="512">
        <f t="shared" si="133"/>
        <v>3.72</v>
      </c>
      <c r="I110" s="526">
        <f t="shared" si="133"/>
        <v>0.37</v>
      </c>
      <c r="J110" s="527">
        <v>0</v>
      </c>
      <c r="K110" s="515">
        <f t="shared" si="82"/>
        <v>0.37</v>
      </c>
      <c r="L110" s="528"/>
    </row>
    <row r="111" spans="1:12" ht="18" customHeight="1">
      <c r="A111" s="514" t="s">
        <v>1563</v>
      </c>
      <c r="B111" s="515">
        <v>22.5</v>
      </c>
      <c r="C111" s="515">
        <f aca="true" t="shared" si="134" ref="C111:G111">ROUND(B111-B111/1.15,2)</f>
        <v>2.93</v>
      </c>
      <c r="D111" s="515">
        <v>20.7</v>
      </c>
      <c r="E111" s="515">
        <f t="shared" si="134"/>
        <v>2.7</v>
      </c>
      <c r="F111" s="515">
        <v>42.3</v>
      </c>
      <c r="G111" s="515">
        <f t="shared" si="134"/>
        <v>5.52</v>
      </c>
      <c r="H111" s="515">
        <f t="shared" si="130"/>
        <v>3.72</v>
      </c>
      <c r="I111" s="529">
        <f t="shared" si="131"/>
        <v>0.37</v>
      </c>
      <c r="J111" s="527">
        <v>0</v>
      </c>
      <c r="K111" s="515">
        <f t="shared" si="82"/>
        <v>0.37</v>
      </c>
      <c r="L111" s="530"/>
    </row>
    <row r="112" spans="1:12" ht="18" customHeight="1">
      <c r="A112" s="356" t="s">
        <v>607</v>
      </c>
      <c r="B112" s="512">
        <f aca="true" t="shared" si="135" ref="B112:I112">SUM(B113:B141)/2</f>
        <v>153817.89999999994</v>
      </c>
      <c r="C112" s="512">
        <f t="shared" si="135"/>
        <v>20063.18999999999</v>
      </c>
      <c r="D112" s="512">
        <f t="shared" si="135"/>
        <v>180320.17</v>
      </c>
      <c r="E112" s="512">
        <f t="shared" si="135"/>
        <v>23520.02999999999</v>
      </c>
      <c r="F112" s="512">
        <f t="shared" si="135"/>
        <v>195674.82000000004</v>
      </c>
      <c r="G112" s="512">
        <f t="shared" si="135"/>
        <v>25522.829999999994</v>
      </c>
      <c r="H112" s="512">
        <f t="shared" si="135"/>
        <v>23035.349999999995</v>
      </c>
      <c r="I112" s="526">
        <f t="shared" si="135"/>
        <v>2303.57</v>
      </c>
      <c r="J112" s="527">
        <v>0</v>
      </c>
      <c r="K112" s="515">
        <f t="shared" si="82"/>
        <v>2303.57</v>
      </c>
      <c r="L112" s="528"/>
    </row>
    <row r="113" spans="1:12" ht="18" customHeight="1">
      <c r="A113" s="513" t="s">
        <v>1329</v>
      </c>
      <c r="B113" s="512">
        <f aca="true" t="shared" si="136" ref="B113:I113">SUM(B114:B122)</f>
        <v>96251.67999999998</v>
      </c>
      <c r="C113" s="512">
        <f t="shared" si="136"/>
        <v>12554.57</v>
      </c>
      <c r="D113" s="512">
        <f t="shared" si="136"/>
        <v>113272.20999999999</v>
      </c>
      <c r="E113" s="512">
        <f t="shared" si="136"/>
        <v>14774.64</v>
      </c>
      <c r="F113" s="512">
        <f t="shared" si="136"/>
        <v>119274.6</v>
      </c>
      <c r="G113" s="512">
        <f t="shared" si="136"/>
        <v>15557.569999999998</v>
      </c>
      <c r="H113" s="512">
        <f t="shared" si="136"/>
        <v>14295.579999999996</v>
      </c>
      <c r="I113" s="526">
        <f t="shared" si="136"/>
        <v>1429.5700000000002</v>
      </c>
      <c r="J113" s="527">
        <v>0</v>
      </c>
      <c r="K113" s="515">
        <f t="shared" si="82"/>
        <v>1429.5700000000002</v>
      </c>
      <c r="L113" s="528"/>
    </row>
    <row r="114" spans="1:12" ht="18" customHeight="1">
      <c r="A114" s="514" t="s">
        <v>1564</v>
      </c>
      <c r="B114" s="515">
        <v>351.1</v>
      </c>
      <c r="C114" s="515">
        <f aca="true" t="shared" si="137" ref="C114:G114">ROUND(B114-B114/1.15,2)</f>
        <v>45.8</v>
      </c>
      <c r="D114" s="515">
        <v>448.6</v>
      </c>
      <c r="E114" s="515">
        <f t="shared" si="137"/>
        <v>58.51</v>
      </c>
      <c r="F114" s="515">
        <v>793.1</v>
      </c>
      <c r="G114" s="515">
        <f t="shared" si="137"/>
        <v>103.45</v>
      </c>
      <c r="H114" s="515">
        <f aca="true" t="shared" si="138" ref="H114:H122">ROUND((C114+E114+G114)/3,2)</f>
        <v>69.25</v>
      </c>
      <c r="I114" s="529">
        <f aca="true" t="shared" si="139" ref="I114:I122">ROUND(H114*0.1,2)</f>
        <v>6.93</v>
      </c>
      <c r="J114" s="527">
        <v>0</v>
      </c>
      <c r="K114" s="515">
        <f t="shared" si="82"/>
        <v>6.93</v>
      </c>
      <c r="L114" s="530"/>
    </row>
    <row r="115" spans="1:12" ht="24.75" customHeight="1">
      <c r="A115" s="514" t="s">
        <v>1565</v>
      </c>
      <c r="B115" s="515">
        <v>300.1</v>
      </c>
      <c r="C115" s="515">
        <f aca="true" t="shared" si="140" ref="C115:G115">ROUND(B115-B115/1.15,2)</f>
        <v>39.14</v>
      </c>
      <c r="D115" s="515">
        <v>396.9</v>
      </c>
      <c r="E115" s="515">
        <f t="shared" si="140"/>
        <v>51.77</v>
      </c>
      <c r="F115" s="515">
        <v>1252.3</v>
      </c>
      <c r="G115" s="515">
        <f t="shared" si="140"/>
        <v>163.34</v>
      </c>
      <c r="H115" s="515">
        <f t="shared" si="138"/>
        <v>84.75</v>
      </c>
      <c r="I115" s="529">
        <f t="shared" si="139"/>
        <v>8.48</v>
      </c>
      <c r="J115" s="527">
        <v>0</v>
      </c>
      <c r="K115" s="515">
        <f t="shared" si="82"/>
        <v>8.48</v>
      </c>
      <c r="L115" s="530"/>
    </row>
    <row r="116" spans="1:12" ht="24.75" customHeight="1">
      <c r="A116" s="514" t="s">
        <v>1566</v>
      </c>
      <c r="B116" s="515">
        <v>2459.05</v>
      </c>
      <c r="C116" s="515">
        <f aca="true" t="shared" si="141" ref="C116:G116">ROUND(B116-B116/1.15,2)</f>
        <v>320.75</v>
      </c>
      <c r="D116" s="515">
        <v>3261.06</v>
      </c>
      <c r="E116" s="515">
        <f t="shared" si="141"/>
        <v>425.36</v>
      </c>
      <c r="F116" s="515">
        <v>4554.43</v>
      </c>
      <c r="G116" s="515">
        <f t="shared" si="141"/>
        <v>594.06</v>
      </c>
      <c r="H116" s="515">
        <f t="shared" si="138"/>
        <v>446.72</v>
      </c>
      <c r="I116" s="529">
        <f t="shared" si="139"/>
        <v>44.67</v>
      </c>
      <c r="J116" s="527">
        <v>0</v>
      </c>
      <c r="K116" s="515">
        <f t="shared" si="82"/>
        <v>44.67</v>
      </c>
      <c r="L116" s="530"/>
    </row>
    <row r="117" spans="1:12" ht="18" customHeight="1">
      <c r="A117" s="514" t="s">
        <v>1567</v>
      </c>
      <c r="B117" s="515">
        <v>57584</v>
      </c>
      <c r="C117" s="515">
        <f aca="true" t="shared" si="142" ref="C117:G117">ROUND(B117-B117/1.15,2)</f>
        <v>7510.96</v>
      </c>
      <c r="D117" s="515">
        <v>68177.16</v>
      </c>
      <c r="E117" s="515">
        <f t="shared" si="142"/>
        <v>8892.67</v>
      </c>
      <c r="F117" s="515">
        <v>67713.92</v>
      </c>
      <c r="G117" s="515">
        <f t="shared" si="142"/>
        <v>8832.25</v>
      </c>
      <c r="H117" s="515">
        <f t="shared" si="138"/>
        <v>8411.96</v>
      </c>
      <c r="I117" s="529">
        <f t="shared" si="139"/>
        <v>841.2</v>
      </c>
      <c r="J117" s="527">
        <v>0</v>
      </c>
      <c r="K117" s="515">
        <f t="shared" si="82"/>
        <v>841.2</v>
      </c>
      <c r="L117" s="530"/>
    </row>
    <row r="118" spans="1:12" ht="18" customHeight="1">
      <c r="A118" s="514" t="s">
        <v>1568</v>
      </c>
      <c r="B118" s="515">
        <v>22392.51</v>
      </c>
      <c r="C118" s="515">
        <f aca="true" t="shared" si="143" ref="C118:G118">ROUND(B118-B118/1.15,2)</f>
        <v>2920.76</v>
      </c>
      <c r="D118" s="515">
        <v>25392.71</v>
      </c>
      <c r="E118" s="515">
        <f t="shared" si="143"/>
        <v>3312.09</v>
      </c>
      <c r="F118" s="515">
        <v>26579.38</v>
      </c>
      <c r="G118" s="515">
        <f t="shared" si="143"/>
        <v>3466.88</v>
      </c>
      <c r="H118" s="515">
        <f t="shared" si="138"/>
        <v>3233.24</v>
      </c>
      <c r="I118" s="529">
        <f t="shared" si="139"/>
        <v>323.32</v>
      </c>
      <c r="J118" s="527">
        <v>0</v>
      </c>
      <c r="K118" s="515">
        <f t="shared" si="82"/>
        <v>323.32</v>
      </c>
      <c r="L118" s="530"/>
    </row>
    <row r="119" spans="1:12" ht="18" customHeight="1">
      <c r="A119" s="514" t="s">
        <v>1569</v>
      </c>
      <c r="B119" s="515">
        <v>3550.17</v>
      </c>
      <c r="C119" s="515">
        <f aca="true" t="shared" si="144" ref="C119:G119">ROUND(B119-B119/1.15,2)</f>
        <v>463.07</v>
      </c>
      <c r="D119" s="515">
        <v>3965.82</v>
      </c>
      <c r="E119" s="515">
        <f t="shared" si="144"/>
        <v>517.28</v>
      </c>
      <c r="F119" s="515">
        <v>4935.78</v>
      </c>
      <c r="G119" s="515">
        <f t="shared" si="144"/>
        <v>643.8</v>
      </c>
      <c r="H119" s="515">
        <f t="shared" si="138"/>
        <v>541.38</v>
      </c>
      <c r="I119" s="529">
        <f t="shared" si="139"/>
        <v>54.14</v>
      </c>
      <c r="J119" s="527">
        <v>0</v>
      </c>
      <c r="K119" s="515">
        <f t="shared" si="82"/>
        <v>54.14</v>
      </c>
      <c r="L119" s="530"/>
    </row>
    <row r="120" spans="1:12" ht="18" customHeight="1">
      <c r="A120" s="514" t="s">
        <v>1570</v>
      </c>
      <c r="B120" s="515">
        <v>2132.73</v>
      </c>
      <c r="C120" s="515">
        <f aca="true" t="shared" si="145" ref="C120:G120">ROUND(B120-B120/1.15,2)</f>
        <v>278.18</v>
      </c>
      <c r="D120" s="515">
        <v>2455.41</v>
      </c>
      <c r="E120" s="515">
        <f t="shared" si="145"/>
        <v>320.27</v>
      </c>
      <c r="F120" s="515">
        <v>2960.63</v>
      </c>
      <c r="G120" s="515">
        <f t="shared" si="145"/>
        <v>386.17</v>
      </c>
      <c r="H120" s="515">
        <f t="shared" si="138"/>
        <v>328.21</v>
      </c>
      <c r="I120" s="529">
        <f t="shared" si="139"/>
        <v>32.82</v>
      </c>
      <c r="J120" s="527">
        <v>0</v>
      </c>
      <c r="K120" s="515">
        <f t="shared" si="82"/>
        <v>32.82</v>
      </c>
      <c r="L120" s="530"/>
    </row>
    <row r="121" spans="1:12" ht="18" customHeight="1">
      <c r="A121" s="514" t="s">
        <v>1571</v>
      </c>
      <c r="B121" s="515">
        <v>141.4</v>
      </c>
      <c r="C121" s="515">
        <f aca="true" t="shared" si="146" ref="C121:G121">ROUND(B121-B121/1.15,2)</f>
        <v>18.44</v>
      </c>
      <c r="D121" s="515">
        <v>145.4</v>
      </c>
      <c r="E121" s="515">
        <f t="shared" si="146"/>
        <v>18.97</v>
      </c>
      <c r="F121" s="515">
        <v>219.5</v>
      </c>
      <c r="G121" s="515">
        <f t="shared" si="146"/>
        <v>28.63</v>
      </c>
      <c r="H121" s="515">
        <f t="shared" si="138"/>
        <v>22.01</v>
      </c>
      <c r="I121" s="529">
        <f t="shared" si="139"/>
        <v>2.2</v>
      </c>
      <c r="J121" s="527">
        <v>0</v>
      </c>
      <c r="K121" s="515">
        <f t="shared" si="82"/>
        <v>2.2</v>
      </c>
      <c r="L121" s="530"/>
    </row>
    <row r="122" spans="1:12" ht="18" customHeight="1">
      <c r="A122" s="514" t="s">
        <v>1572</v>
      </c>
      <c r="B122" s="515">
        <v>7340.62</v>
      </c>
      <c r="C122" s="515">
        <f aca="true" t="shared" si="147" ref="C122:G122">ROUND(B122-B122/1.15,2)</f>
        <v>957.47</v>
      </c>
      <c r="D122" s="515">
        <v>9029.15</v>
      </c>
      <c r="E122" s="515">
        <f t="shared" si="147"/>
        <v>1177.72</v>
      </c>
      <c r="F122" s="515">
        <v>10265.56</v>
      </c>
      <c r="G122" s="515">
        <f t="shared" si="147"/>
        <v>1338.99</v>
      </c>
      <c r="H122" s="515">
        <f t="shared" si="138"/>
        <v>1158.06</v>
      </c>
      <c r="I122" s="529">
        <f t="shared" si="139"/>
        <v>115.81</v>
      </c>
      <c r="J122" s="527">
        <v>0</v>
      </c>
      <c r="K122" s="515">
        <f t="shared" si="82"/>
        <v>115.81</v>
      </c>
      <c r="L122" s="530"/>
    </row>
    <row r="123" spans="1:12" ht="18" customHeight="1">
      <c r="A123" s="513" t="s">
        <v>1102</v>
      </c>
      <c r="B123" s="512">
        <f aca="true" t="shared" si="148" ref="B123:I123">SUM(B124:B130)</f>
        <v>32538</v>
      </c>
      <c r="C123" s="512">
        <f t="shared" si="148"/>
        <v>4244.08</v>
      </c>
      <c r="D123" s="512">
        <f t="shared" si="148"/>
        <v>36918.68</v>
      </c>
      <c r="E123" s="512">
        <f t="shared" si="148"/>
        <v>4815.470000000001</v>
      </c>
      <c r="F123" s="512">
        <f t="shared" si="148"/>
        <v>42185.12999999999</v>
      </c>
      <c r="G123" s="512">
        <f t="shared" si="148"/>
        <v>5502.42</v>
      </c>
      <c r="H123" s="512">
        <f t="shared" si="148"/>
        <v>4853.99</v>
      </c>
      <c r="I123" s="526">
        <f t="shared" si="148"/>
        <v>485.41999999999996</v>
      </c>
      <c r="J123" s="527">
        <v>0</v>
      </c>
      <c r="K123" s="515">
        <f t="shared" si="82"/>
        <v>485.41999999999996</v>
      </c>
      <c r="L123" s="528"/>
    </row>
    <row r="124" spans="1:12" ht="18" customHeight="1">
      <c r="A124" s="514" t="s">
        <v>1573</v>
      </c>
      <c r="B124" s="515">
        <v>288.5</v>
      </c>
      <c r="C124" s="515">
        <f aca="true" t="shared" si="149" ref="C124:G124">ROUND(B124-B124/1.15,2)</f>
        <v>37.63</v>
      </c>
      <c r="D124" s="515">
        <v>315.2</v>
      </c>
      <c r="E124" s="515">
        <f t="shared" si="149"/>
        <v>41.11</v>
      </c>
      <c r="F124" s="515">
        <v>330</v>
      </c>
      <c r="G124" s="515">
        <f t="shared" si="149"/>
        <v>43.04</v>
      </c>
      <c r="H124" s="515">
        <f aca="true" t="shared" si="150" ref="H124:H130">ROUND((C124+E124+G124)/3,2)</f>
        <v>40.59</v>
      </c>
      <c r="I124" s="529">
        <f aca="true" t="shared" si="151" ref="I124:I130">ROUND(H124*0.1,2)</f>
        <v>4.06</v>
      </c>
      <c r="J124" s="527">
        <v>0</v>
      </c>
      <c r="K124" s="515">
        <f t="shared" si="82"/>
        <v>4.06</v>
      </c>
      <c r="L124" s="530"/>
    </row>
    <row r="125" spans="1:12" ht="18" customHeight="1">
      <c r="A125" s="514" t="s">
        <v>1574</v>
      </c>
      <c r="B125" s="515">
        <v>20567.08</v>
      </c>
      <c r="C125" s="515">
        <f aca="true" t="shared" si="152" ref="C125:G125">ROUND(B125-B125/1.15,2)</f>
        <v>2682.66</v>
      </c>
      <c r="D125" s="515">
        <v>23157.4</v>
      </c>
      <c r="E125" s="515">
        <f t="shared" si="152"/>
        <v>3020.53</v>
      </c>
      <c r="F125" s="515">
        <v>28411.98</v>
      </c>
      <c r="G125" s="515">
        <f t="shared" si="152"/>
        <v>3705.91</v>
      </c>
      <c r="H125" s="515">
        <f t="shared" si="150"/>
        <v>3136.37</v>
      </c>
      <c r="I125" s="529">
        <f t="shared" si="151"/>
        <v>313.64</v>
      </c>
      <c r="J125" s="527">
        <v>0</v>
      </c>
      <c r="K125" s="515">
        <f t="shared" si="82"/>
        <v>313.64</v>
      </c>
      <c r="L125" s="530"/>
    </row>
    <row r="126" spans="1:12" ht="18" customHeight="1">
      <c r="A126" s="514" t="s">
        <v>1575</v>
      </c>
      <c r="B126" s="515">
        <v>312.26</v>
      </c>
      <c r="C126" s="515">
        <f aca="true" t="shared" si="153" ref="C126:G126">ROUND(B126-B126/1.15,2)</f>
        <v>40.73</v>
      </c>
      <c r="D126" s="515">
        <v>413.68</v>
      </c>
      <c r="E126" s="515">
        <f t="shared" si="153"/>
        <v>53.96</v>
      </c>
      <c r="F126" s="515">
        <v>593.63</v>
      </c>
      <c r="G126" s="515">
        <f t="shared" si="153"/>
        <v>77.43</v>
      </c>
      <c r="H126" s="515">
        <f t="shared" si="150"/>
        <v>57.37</v>
      </c>
      <c r="I126" s="529">
        <f t="shared" si="151"/>
        <v>5.74</v>
      </c>
      <c r="J126" s="527">
        <v>0</v>
      </c>
      <c r="K126" s="515">
        <f t="shared" si="82"/>
        <v>5.74</v>
      </c>
      <c r="L126" s="530"/>
    </row>
    <row r="127" spans="1:12" ht="18" customHeight="1">
      <c r="A127" s="514" t="s">
        <v>1576</v>
      </c>
      <c r="B127" s="515">
        <v>1471.7</v>
      </c>
      <c r="C127" s="515">
        <f aca="true" t="shared" si="154" ref="C127:G127">ROUND(B127-B127/1.15,2)</f>
        <v>191.96</v>
      </c>
      <c r="D127" s="515">
        <v>1681.79</v>
      </c>
      <c r="E127" s="515">
        <f t="shared" si="154"/>
        <v>219.36</v>
      </c>
      <c r="F127" s="515">
        <v>1836.46</v>
      </c>
      <c r="G127" s="515">
        <f t="shared" si="154"/>
        <v>239.54</v>
      </c>
      <c r="H127" s="515">
        <f t="shared" si="150"/>
        <v>216.95</v>
      </c>
      <c r="I127" s="529">
        <f t="shared" si="151"/>
        <v>21.7</v>
      </c>
      <c r="J127" s="527">
        <v>0</v>
      </c>
      <c r="K127" s="515">
        <f t="shared" si="82"/>
        <v>21.7</v>
      </c>
      <c r="L127" s="530"/>
    </row>
    <row r="128" spans="1:12" ht="18" customHeight="1">
      <c r="A128" s="514" t="s">
        <v>1577</v>
      </c>
      <c r="B128" s="515">
        <v>1363.07</v>
      </c>
      <c r="C128" s="515">
        <f aca="true" t="shared" si="155" ref="C128:G128">ROUND(B128-B128/1.15,2)</f>
        <v>177.79</v>
      </c>
      <c r="D128" s="515">
        <v>1599.82</v>
      </c>
      <c r="E128" s="515">
        <f t="shared" si="155"/>
        <v>208.67</v>
      </c>
      <c r="F128" s="515">
        <v>1632.2</v>
      </c>
      <c r="G128" s="515">
        <f t="shared" si="155"/>
        <v>212.9</v>
      </c>
      <c r="H128" s="515">
        <f t="shared" si="150"/>
        <v>199.79</v>
      </c>
      <c r="I128" s="529">
        <f t="shared" si="151"/>
        <v>19.98</v>
      </c>
      <c r="J128" s="527">
        <v>0</v>
      </c>
      <c r="K128" s="515">
        <f t="shared" si="82"/>
        <v>19.98</v>
      </c>
      <c r="L128" s="530"/>
    </row>
    <row r="129" spans="1:12" ht="18" customHeight="1">
      <c r="A129" s="514" t="s">
        <v>1578</v>
      </c>
      <c r="B129" s="515">
        <v>4164.09</v>
      </c>
      <c r="C129" s="515">
        <f aca="true" t="shared" si="156" ref="C129:G129">ROUND(B129-B129/1.15,2)</f>
        <v>543.14</v>
      </c>
      <c r="D129" s="515">
        <v>4918.12</v>
      </c>
      <c r="E129" s="515">
        <f t="shared" si="156"/>
        <v>641.49</v>
      </c>
      <c r="F129" s="515">
        <v>3833.91</v>
      </c>
      <c r="G129" s="515">
        <f t="shared" si="156"/>
        <v>500.08</v>
      </c>
      <c r="H129" s="515">
        <f t="shared" si="150"/>
        <v>561.57</v>
      </c>
      <c r="I129" s="529">
        <f t="shared" si="151"/>
        <v>56.16</v>
      </c>
      <c r="J129" s="527">
        <v>0</v>
      </c>
      <c r="K129" s="515">
        <f t="shared" si="82"/>
        <v>56.16</v>
      </c>
      <c r="L129" s="530"/>
    </row>
    <row r="130" spans="1:12" ht="18" customHeight="1">
      <c r="A130" s="514" t="s">
        <v>1579</v>
      </c>
      <c r="B130" s="515">
        <v>4371.3</v>
      </c>
      <c r="C130" s="515">
        <f aca="true" t="shared" si="157" ref="C130:G130">ROUND(B130-B130/1.15,2)</f>
        <v>570.17</v>
      </c>
      <c r="D130" s="515">
        <v>4832.67</v>
      </c>
      <c r="E130" s="515">
        <f t="shared" si="157"/>
        <v>630.35</v>
      </c>
      <c r="F130" s="515">
        <v>5546.95</v>
      </c>
      <c r="G130" s="515">
        <f t="shared" si="157"/>
        <v>723.52</v>
      </c>
      <c r="H130" s="515">
        <f t="shared" si="150"/>
        <v>641.35</v>
      </c>
      <c r="I130" s="529">
        <f t="shared" si="151"/>
        <v>64.14</v>
      </c>
      <c r="J130" s="527">
        <v>0</v>
      </c>
      <c r="K130" s="515">
        <f t="shared" si="82"/>
        <v>64.14</v>
      </c>
      <c r="L130" s="530"/>
    </row>
    <row r="131" spans="1:12" ht="18" customHeight="1">
      <c r="A131" s="513" t="s">
        <v>1103</v>
      </c>
      <c r="B131" s="512">
        <f aca="true" t="shared" si="158" ref="B131:I131">SUM(B132:B136)</f>
        <v>24297.02</v>
      </c>
      <c r="C131" s="512">
        <f t="shared" si="158"/>
        <v>3169.17</v>
      </c>
      <c r="D131" s="512">
        <f t="shared" si="158"/>
        <v>29351.68</v>
      </c>
      <c r="E131" s="512">
        <f t="shared" si="158"/>
        <v>3828.4900000000007</v>
      </c>
      <c r="F131" s="512">
        <f t="shared" si="158"/>
        <v>33442.990000000005</v>
      </c>
      <c r="G131" s="512">
        <f t="shared" si="158"/>
        <v>4362.129999999999</v>
      </c>
      <c r="H131" s="512">
        <f t="shared" si="158"/>
        <v>3786.6</v>
      </c>
      <c r="I131" s="526">
        <f t="shared" si="158"/>
        <v>378.65999999999997</v>
      </c>
      <c r="J131" s="527">
        <v>0</v>
      </c>
      <c r="K131" s="515">
        <f t="shared" si="82"/>
        <v>378.65999999999997</v>
      </c>
      <c r="L131" s="528"/>
    </row>
    <row r="132" spans="1:12" ht="18" customHeight="1">
      <c r="A132" s="514" t="s">
        <v>1580</v>
      </c>
      <c r="B132" s="515">
        <v>265.3</v>
      </c>
      <c r="C132" s="515">
        <f aca="true" t="shared" si="159" ref="C132:G132">ROUND(B132-B132/1.15,2)</f>
        <v>34.6</v>
      </c>
      <c r="D132" s="515">
        <v>161.5</v>
      </c>
      <c r="E132" s="515">
        <f t="shared" si="159"/>
        <v>21.07</v>
      </c>
      <c r="F132" s="515">
        <v>276.9</v>
      </c>
      <c r="G132" s="515">
        <f t="shared" si="159"/>
        <v>36.12</v>
      </c>
      <c r="H132" s="515">
        <f aca="true" t="shared" si="160" ref="H132:H136">ROUND((C132+E132+G132)/3,2)</f>
        <v>30.6</v>
      </c>
      <c r="I132" s="529">
        <f aca="true" t="shared" si="161" ref="I132:I136">ROUND(H132*0.1,2)</f>
        <v>3.06</v>
      </c>
      <c r="J132" s="527">
        <v>0</v>
      </c>
      <c r="K132" s="515">
        <f t="shared" si="82"/>
        <v>3.06</v>
      </c>
      <c r="L132" s="530"/>
    </row>
    <row r="133" spans="1:12" ht="18" customHeight="1">
      <c r="A133" s="514" t="s">
        <v>1581</v>
      </c>
      <c r="B133" s="515">
        <v>16688.84</v>
      </c>
      <c r="C133" s="515">
        <f aca="true" t="shared" si="162" ref="C133:G133">ROUND(B133-B133/1.15,2)</f>
        <v>2176.81</v>
      </c>
      <c r="D133" s="515">
        <v>20262.07</v>
      </c>
      <c r="E133" s="515">
        <f t="shared" si="162"/>
        <v>2642.88</v>
      </c>
      <c r="F133" s="515">
        <v>22129.46</v>
      </c>
      <c r="G133" s="515">
        <f t="shared" si="162"/>
        <v>2886.45</v>
      </c>
      <c r="H133" s="515">
        <f t="shared" si="160"/>
        <v>2568.71</v>
      </c>
      <c r="I133" s="529">
        <f t="shared" si="161"/>
        <v>256.87</v>
      </c>
      <c r="J133" s="527">
        <v>0</v>
      </c>
      <c r="K133" s="515">
        <f t="shared" si="82"/>
        <v>256.87</v>
      </c>
      <c r="L133" s="530"/>
    </row>
    <row r="134" spans="1:12" ht="18" customHeight="1">
      <c r="A134" s="514" t="s">
        <v>1582</v>
      </c>
      <c r="B134" s="515">
        <v>463.91</v>
      </c>
      <c r="C134" s="515">
        <f aca="true" t="shared" si="163" ref="C134:G134">ROUND(B134-B134/1.15,2)</f>
        <v>60.51</v>
      </c>
      <c r="D134" s="515">
        <v>743.88</v>
      </c>
      <c r="E134" s="515">
        <f t="shared" si="163"/>
        <v>97.03</v>
      </c>
      <c r="F134" s="515">
        <v>1033.2</v>
      </c>
      <c r="G134" s="515">
        <f t="shared" si="163"/>
        <v>134.77</v>
      </c>
      <c r="H134" s="515">
        <f t="shared" si="160"/>
        <v>97.44</v>
      </c>
      <c r="I134" s="529">
        <f t="shared" si="161"/>
        <v>9.74</v>
      </c>
      <c r="J134" s="527">
        <v>0</v>
      </c>
      <c r="K134" s="515">
        <f t="shared" si="82"/>
        <v>9.74</v>
      </c>
      <c r="L134" s="530"/>
    </row>
    <row r="135" spans="1:12" ht="18" customHeight="1">
      <c r="A135" s="514" t="s">
        <v>1583</v>
      </c>
      <c r="B135" s="515">
        <v>1832.97</v>
      </c>
      <c r="C135" s="515">
        <f aca="true" t="shared" si="164" ref="C135:G135">ROUND(B135-B135/1.15,2)</f>
        <v>239.08</v>
      </c>
      <c r="D135" s="515">
        <v>1695.35</v>
      </c>
      <c r="E135" s="515">
        <f t="shared" si="164"/>
        <v>221.13</v>
      </c>
      <c r="F135" s="515">
        <v>1696.9</v>
      </c>
      <c r="G135" s="515">
        <f t="shared" si="164"/>
        <v>221.33</v>
      </c>
      <c r="H135" s="515">
        <f t="shared" si="160"/>
        <v>227.18</v>
      </c>
      <c r="I135" s="529">
        <f t="shared" si="161"/>
        <v>22.72</v>
      </c>
      <c r="J135" s="527">
        <v>0</v>
      </c>
      <c r="K135" s="515">
        <f aca="true" t="shared" si="165" ref="K135:K159">I135+J135</f>
        <v>22.72</v>
      </c>
      <c r="L135" s="530"/>
    </row>
    <row r="136" spans="1:12" ht="24.75" customHeight="1">
      <c r="A136" s="514" t="s">
        <v>1584</v>
      </c>
      <c r="B136" s="515">
        <v>5046</v>
      </c>
      <c r="C136" s="515">
        <f aca="true" t="shared" si="166" ref="C136:G136">ROUND(B136-B136/1.15,2)</f>
        <v>658.17</v>
      </c>
      <c r="D136" s="515">
        <v>6488.88</v>
      </c>
      <c r="E136" s="515">
        <f t="shared" si="166"/>
        <v>846.38</v>
      </c>
      <c r="F136" s="515">
        <v>8306.53</v>
      </c>
      <c r="G136" s="515">
        <f t="shared" si="166"/>
        <v>1083.46</v>
      </c>
      <c r="H136" s="515">
        <f t="shared" si="160"/>
        <v>862.67</v>
      </c>
      <c r="I136" s="529">
        <f t="shared" si="161"/>
        <v>86.27</v>
      </c>
      <c r="J136" s="527">
        <v>0</v>
      </c>
      <c r="K136" s="515">
        <f t="shared" si="165"/>
        <v>86.27</v>
      </c>
      <c r="L136" s="530"/>
    </row>
    <row r="137" spans="1:12" ht="18" customHeight="1">
      <c r="A137" s="513" t="s">
        <v>608</v>
      </c>
      <c r="B137" s="512">
        <f aca="true" t="shared" si="167" ref="B137:I137">SUM(B138)</f>
        <v>612.1</v>
      </c>
      <c r="C137" s="512">
        <f t="shared" si="167"/>
        <v>79.84</v>
      </c>
      <c r="D137" s="512">
        <f t="shared" si="167"/>
        <v>655.7</v>
      </c>
      <c r="E137" s="512">
        <f t="shared" si="167"/>
        <v>85.53</v>
      </c>
      <c r="F137" s="512">
        <f t="shared" si="167"/>
        <v>665</v>
      </c>
      <c r="G137" s="512">
        <f t="shared" si="167"/>
        <v>86.74</v>
      </c>
      <c r="H137" s="512">
        <f t="shared" si="167"/>
        <v>84.04</v>
      </c>
      <c r="I137" s="526">
        <f t="shared" si="167"/>
        <v>8.4</v>
      </c>
      <c r="J137" s="527">
        <v>0</v>
      </c>
      <c r="K137" s="515">
        <f t="shared" si="165"/>
        <v>8.4</v>
      </c>
      <c r="L137" s="528"/>
    </row>
    <row r="138" spans="1:12" ht="18" customHeight="1">
      <c r="A138" s="514" t="s">
        <v>1585</v>
      </c>
      <c r="B138" s="515">
        <v>612.1</v>
      </c>
      <c r="C138" s="515">
        <f aca="true" t="shared" si="168" ref="C138:G138">ROUND(B138-B138/1.15,2)</f>
        <v>79.84</v>
      </c>
      <c r="D138" s="515">
        <v>655.7</v>
      </c>
      <c r="E138" s="515">
        <f t="shared" si="168"/>
        <v>85.53</v>
      </c>
      <c r="F138" s="515">
        <v>665</v>
      </c>
      <c r="G138" s="515">
        <f t="shared" si="168"/>
        <v>86.74</v>
      </c>
      <c r="H138" s="515">
        <f aca="true" t="shared" si="169" ref="H138:H141">ROUND((C138+E138+G138)/3,2)</f>
        <v>84.04</v>
      </c>
      <c r="I138" s="529">
        <f aca="true" t="shared" si="170" ref="I138:I141">ROUND(H138*0.1,2)</f>
        <v>8.4</v>
      </c>
      <c r="J138" s="527">
        <v>0</v>
      </c>
      <c r="K138" s="515">
        <f t="shared" si="165"/>
        <v>8.4</v>
      </c>
      <c r="L138" s="530"/>
    </row>
    <row r="139" spans="1:12" ht="18" customHeight="1">
      <c r="A139" s="513" t="s">
        <v>740</v>
      </c>
      <c r="B139" s="512">
        <f aca="true" t="shared" si="171" ref="B139:I139">SUM(B140:B141)</f>
        <v>119.1</v>
      </c>
      <c r="C139" s="512">
        <f t="shared" si="171"/>
        <v>15.53</v>
      </c>
      <c r="D139" s="512">
        <f t="shared" si="171"/>
        <v>121.9</v>
      </c>
      <c r="E139" s="512">
        <f t="shared" si="171"/>
        <v>15.899999999999999</v>
      </c>
      <c r="F139" s="512">
        <f t="shared" si="171"/>
        <v>107.1</v>
      </c>
      <c r="G139" s="512">
        <f t="shared" si="171"/>
        <v>13.969999999999999</v>
      </c>
      <c r="H139" s="512">
        <f t="shared" si="171"/>
        <v>15.14</v>
      </c>
      <c r="I139" s="526">
        <f t="shared" si="171"/>
        <v>1.52</v>
      </c>
      <c r="J139" s="527">
        <v>0</v>
      </c>
      <c r="K139" s="515">
        <f t="shared" si="165"/>
        <v>1.52</v>
      </c>
      <c r="L139" s="528"/>
    </row>
    <row r="140" spans="1:12" ht="18" customHeight="1">
      <c r="A140" s="514" t="s">
        <v>1586</v>
      </c>
      <c r="B140" s="515">
        <v>59.5</v>
      </c>
      <c r="C140" s="515">
        <f aca="true" t="shared" si="172" ref="C140:G140">ROUND(B140-B140/1.15,2)</f>
        <v>7.76</v>
      </c>
      <c r="D140" s="515">
        <v>63.5</v>
      </c>
      <c r="E140" s="515">
        <f t="shared" si="172"/>
        <v>8.28</v>
      </c>
      <c r="F140" s="515">
        <v>59.8</v>
      </c>
      <c r="G140" s="515">
        <f t="shared" si="172"/>
        <v>7.8</v>
      </c>
      <c r="H140" s="515">
        <f t="shared" si="169"/>
        <v>7.95</v>
      </c>
      <c r="I140" s="529">
        <f t="shared" si="170"/>
        <v>0.8</v>
      </c>
      <c r="J140" s="527">
        <v>0</v>
      </c>
      <c r="K140" s="515">
        <f t="shared" si="165"/>
        <v>0.8</v>
      </c>
      <c r="L140" s="530"/>
    </row>
    <row r="141" spans="1:12" ht="18" customHeight="1">
      <c r="A141" s="514" t="s">
        <v>1587</v>
      </c>
      <c r="B141" s="515">
        <v>59.6</v>
      </c>
      <c r="C141" s="515">
        <f aca="true" t="shared" si="173" ref="C141:G141">ROUND(B141-B141/1.15,2)</f>
        <v>7.77</v>
      </c>
      <c r="D141" s="515">
        <v>58.4</v>
      </c>
      <c r="E141" s="515">
        <f t="shared" si="173"/>
        <v>7.62</v>
      </c>
      <c r="F141" s="515">
        <v>47.3</v>
      </c>
      <c r="G141" s="515">
        <f t="shared" si="173"/>
        <v>6.17</v>
      </c>
      <c r="H141" s="515">
        <f t="shared" si="169"/>
        <v>7.19</v>
      </c>
      <c r="I141" s="529">
        <f t="shared" si="170"/>
        <v>0.72</v>
      </c>
      <c r="J141" s="527">
        <v>0</v>
      </c>
      <c r="K141" s="515">
        <f t="shared" si="165"/>
        <v>0.72</v>
      </c>
      <c r="L141" s="530"/>
    </row>
    <row r="142" spans="1:12" ht="18" customHeight="1">
      <c r="A142" s="356" t="s">
        <v>978</v>
      </c>
      <c r="B142" s="512">
        <f aca="true" t="shared" si="174" ref="B142:I142">SUM(B143:B148)/2</f>
        <v>17150.34</v>
      </c>
      <c r="C142" s="512">
        <f t="shared" si="174"/>
        <v>2236.9900000000002</v>
      </c>
      <c r="D142" s="512">
        <f t="shared" si="174"/>
        <v>19220</v>
      </c>
      <c r="E142" s="512">
        <f t="shared" si="174"/>
        <v>2506.96</v>
      </c>
      <c r="F142" s="512">
        <f t="shared" si="174"/>
        <v>21035.67</v>
      </c>
      <c r="G142" s="512">
        <f t="shared" si="174"/>
        <v>2743.79</v>
      </c>
      <c r="H142" s="512">
        <f t="shared" si="174"/>
        <v>2495.92</v>
      </c>
      <c r="I142" s="526">
        <f t="shared" si="174"/>
        <v>249.6</v>
      </c>
      <c r="J142" s="527">
        <v>0</v>
      </c>
      <c r="K142" s="515">
        <f t="shared" si="165"/>
        <v>249.6</v>
      </c>
      <c r="L142" s="528"/>
    </row>
    <row r="143" spans="1:12" ht="18" customHeight="1">
      <c r="A143" s="513" t="s">
        <v>1330</v>
      </c>
      <c r="B143" s="512">
        <f aca="true" t="shared" si="175" ref="B143:I143">SUM(B144:B145)</f>
        <v>7488.84</v>
      </c>
      <c r="C143" s="512">
        <f t="shared" si="175"/>
        <v>976.8000000000001</v>
      </c>
      <c r="D143" s="512">
        <f t="shared" si="175"/>
        <v>8781.01</v>
      </c>
      <c r="E143" s="512">
        <f t="shared" si="175"/>
        <v>1145.35</v>
      </c>
      <c r="F143" s="512">
        <f t="shared" si="175"/>
        <v>10431.99</v>
      </c>
      <c r="G143" s="512">
        <f t="shared" si="175"/>
        <v>1360.7</v>
      </c>
      <c r="H143" s="512">
        <f t="shared" si="175"/>
        <v>1160.95</v>
      </c>
      <c r="I143" s="526">
        <f t="shared" si="175"/>
        <v>116.1</v>
      </c>
      <c r="J143" s="527">
        <v>0</v>
      </c>
      <c r="K143" s="515">
        <f t="shared" si="165"/>
        <v>116.1</v>
      </c>
      <c r="L143" s="528"/>
    </row>
    <row r="144" spans="1:12" ht="18" customHeight="1">
      <c r="A144" s="514" t="s">
        <v>1588</v>
      </c>
      <c r="B144" s="515">
        <v>197.2</v>
      </c>
      <c r="C144" s="515">
        <f aca="true" t="shared" si="176" ref="C144:G144">ROUND(B144-B144/1.15,2)</f>
        <v>25.72</v>
      </c>
      <c r="D144" s="515">
        <v>209.1</v>
      </c>
      <c r="E144" s="515">
        <f t="shared" si="176"/>
        <v>27.27</v>
      </c>
      <c r="F144" s="515">
        <v>215.8</v>
      </c>
      <c r="G144" s="515">
        <f t="shared" si="176"/>
        <v>28.15</v>
      </c>
      <c r="H144" s="515">
        <f aca="true" t="shared" si="177" ref="H144:H148">ROUND((C144+E144+G144)/3,2)</f>
        <v>27.05</v>
      </c>
      <c r="I144" s="529">
        <f aca="true" t="shared" si="178" ref="I144:I148">ROUND(H144*0.1,2)</f>
        <v>2.71</v>
      </c>
      <c r="J144" s="527">
        <v>0</v>
      </c>
      <c r="K144" s="515">
        <f t="shared" si="165"/>
        <v>2.71</v>
      </c>
      <c r="L144" s="530"/>
    </row>
    <row r="145" spans="1:12" ht="18" customHeight="1">
      <c r="A145" s="514" t="s">
        <v>1589</v>
      </c>
      <c r="B145" s="515">
        <v>7291.64</v>
      </c>
      <c r="C145" s="515">
        <f aca="true" t="shared" si="179" ref="C145:G145">ROUND(B145-B145/1.15,2)</f>
        <v>951.08</v>
      </c>
      <c r="D145" s="515">
        <v>8571.91</v>
      </c>
      <c r="E145" s="515">
        <f t="shared" si="179"/>
        <v>1118.08</v>
      </c>
      <c r="F145" s="515">
        <v>10216.19</v>
      </c>
      <c r="G145" s="515">
        <f t="shared" si="179"/>
        <v>1332.55</v>
      </c>
      <c r="H145" s="515">
        <f t="shared" si="177"/>
        <v>1133.9</v>
      </c>
      <c r="I145" s="529">
        <f t="shared" si="178"/>
        <v>113.39</v>
      </c>
      <c r="J145" s="527">
        <v>0</v>
      </c>
      <c r="K145" s="515">
        <f t="shared" si="165"/>
        <v>113.39</v>
      </c>
      <c r="L145" s="530"/>
    </row>
    <row r="146" spans="1:12" ht="18" customHeight="1">
      <c r="A146" s="513" t="s">
        <v>1104</v>
      </c>
      <c r="B146" s="512">
        <f aca="true" t="shared" si="180" ref="B146:I146">SUM(B147:B148)</f>
        <v>9661.5</v>
      </c>
      <c r="C146" s="512">
        <f t="shared" si="180"/>
        <v>1260.19</v>
      </c>
      <c r="D146" s="512">
        <f t="shared" si="180"/>
        <v>10438.99</v>
      </c>
      <c r="E146" s="512">
        <f t="shared" si="180"/>
        <v>1361.6100000000001</v>
      </c>
      <c r="F146" s="512">
        <f t="shared" si="180"/>
        <v>10603.68</v>
      </c>
      <c r="G146" s="512">
        <f t="shared" si="180"/>
        <v>1383.09</v>
      </c>
      <c r="H146" s="512">
        <f t="shared" si="180"/>
        <v>1334.9699999999998</v>
      </c>
      <c r="I146" s="526">
        <f t="shared" si="180"/>
        <v>133.5</v>
      </c>
      <c r="J146" s="527">
        <v>0</v>
      </c>
      <c r="K146" s="515">
        <f t="shared" si="165"/>
        <v>133.5</v>
      </c>
      <c r="L146" s="528"/>
    </row>
    <row r="147" spans="1:12" ht="24.75" customHeight="1">
      <c r="A147" s="514" t="s">
        <v>1590</v>
      </c>
      <c r="B147" s="515">
        <v>56</v>
      </c>
      <c r="C147" s="515">
        <f aca="true" t="shared" si="181" ref="C147:G147">ROUND(B147-B147/1.15,2)</f>
        <v>7.3</v>
      </c>
      <c r="D147" s="515">
        <v>30.5</v>
      </c>
      <c r="E147" s="515">
        <f t="shared" si="181"/>
        <v>3.98</v>
      </c>
      <c r="F147" s="515">
        <v>31</v>
      </c>
      <c r="G147" s="515">
        <f t="shared" si="181"/>
        <v>4.04</v>
      </c>
      <c r="H147" s="515">
        <f t="shared" si="177"/>
        <v>5.11</v>
      </c>
      <c r="I147" s="529">
        <f t="shared" si="178"/>
        <v>0.51</v>
      </c>
      <c r="J147" s="527">
        <v>0</v>
      </c>
      <c r="K147" s="515">
        <f t="shared" si="165"/>
        <v>0.51</v>
      </c>
      <c r="L147" s="530"/>
    </row>
    <row r="148" spans="1:12" ht="18" customHeight="1">
      <c r="A148" s="514" t="s">
        <v>1591</v>
      </c>
      <c r="B148" s="515">
        <v>9605.5</v>
      </c>
      <c r="C148" s="515">
        <f aca="true" t="shared" si="182" ref="C148:G148">ROUND(B148-B148/1.15,2)</f>
        <v>1252.89</v>
      </c>
      <c r="D148" s="515">
        <v>10408.49</v>
      </c>
      <c r="E148" s="515">
        <f t="shared" si="182"/>
        <v>1357.63</v>
      </c>
      <c r="F148" s="515">
        <v>10572.68</v>
      </c>
      <c r="G148" s="515">
        <f t="shared" si="182"/>
        <v>1379.05</v>
      </c>
      <c r="H148" s="515">
        <f t="shared" si="177"/>
        <v>1329.86</v>
      </c>
      <c r="I148" s="529">
        <f t="shared" si="178"/>
        <v>132.99</v>
      </c>
      <c r="J148" s="527">
        <v>0</v>
      </c>
      <c r="K148" s="515">
        <f t="shared" si="165"/>
        <v>132.99</v>
      </c>
      <c r="L148" s="530"/>
    </row>
    <row r="149" spans="1:12" ht="18" customHeight="1">
      <c r="A149" s="356" t="s">
        <v>610</v>
      </c>
      <c r="B149" s="512">
        <f aca="true" t="shared" si="183" ref="B149:I149">SUM(B150:B159)/2</f>
        <v>2792.3299999999995</v>
      </c>
      <c r="C149" s="512">
        <f t="shared" si="183"/>
        <v>364.21999999999997</v>
      </c>
      <c r="D149" s="512">
        <f t="shared" si="183"/>
        <v>2858.9700000000003</v>
      </c>
      <c r="E149" s="512">
        <f t="shared" si="183"/>
        <v>372.9</v>
      </c>
      <c r="F149" s="512">
        <f t="shared" si="183"/>
        <v>3441.1400000000003</v>
      </c>
      <c r="G149" s="512">
        <f t="shared" si="183"/>
        <v>448.85</v>
      </c>
      <c r="H149" s="512">
        <f t="shared" si="183"/>
        <v>395.33000000000004</v>
      </c>
      <c r="I149" s="526">
        <f t="shared" si="183"/>
        <v>39.54</v>
      </c>
      <c r="J149" s="527">
        <v>0</v>
      </c>
      <c r="K149" s="515">
        <f t="shared" si="165"/>
        <v>39.54</v>
      </c>
      <c r="L149" s="528"/>
    </row>
    <row r="150" spans="1:12" ht="18" customHeight="1">
      <c r="A150" s="513" t="s">
        <v>611</v>
      </c>
      <c r="B150" s="512">
        <f aca="true" t="shared" si="184" ref="B150:I150">SUM(B151:B152)</f>
        <v>870.4</v>
      </c>
      <c r="C150" s="512">
        <f t="shared" si="184"/>
        <v>113.53</v>
      </c>
      <c r="D150" s="512">
        <f t="shared" si="184"/>
        <v>940</v>
      </c>
      <c r="E150" s="512">
        <f t="shared" si="184"/>
        <v>122.60999999999999</v>
      </c>
      <c r="F150" s="512">
        <f t="shared" si="184"/>
        <v>896.7</v>
      </c>
      <c r="G150" s="512">
        <f t="shared" si="184"/>
        <v>116.96000000000001</v>
      </c>
      <c r="H150" s="512">
        <f t="shared" si="184"/>
        <v>117.7</v>
      </c>
      <c r="I150" s="526">
        <f t="shared" si="184"/>
        <v>11.77</v>
      </c>
      <c r="J150" s="527">
        <v>0</v>
      </c>
      <c r="K150" s="515">
        <f t="shared" si="165"/>
        <v>11.77</v>
      </c>
      <c r="L150" s="528"/>
    </row>
    <row r="151" spans="1:12" ht="18" customHeight="1">
      <c r="A151" s="514" t="s">
        <v>1592</v>
      </c>
      <c r="B151" s="515">
        <v>409.5</v>
      </c>
      <c r="C151" s="515">
        <f aca="true" t="shared" si="185" ref="C151:G151">ROUND(B151-B151/1.15,2)</f>
        <v>53.41</v>
      </c>
      <c r="D151" s="515">
        <v>414.3</v>
      </c>
      <c r="E151" s="515">
        <f t="shared" si="185"/>
        <v>54.04</v>
      </c>
      <c r="F151" s="515">
        <v>430.4</v>
      </c>
      <c r="G151" s="515">
        <f t="shared" si="185"/>
        <v>56.14</v>
      </c>
      <c r="H151" s="515">
        <f aca="true" t="shared" si="186" ref="H151:H156">ROUND((C151+E151+G151)/3,2)</f>
        <v>54.53</v>
      </c>
      <c r="I151" s="529">
        <f aca="true" t="shared" si="187" ref="I151:I156">ROUND(H151*0.1,2)</f>
        <v>5.45</v>
      </c>
      <c r="J151" s="527">
        <v>0</v>
      </c>
      <c r="K151" s="515">
        <f t="shared" si="165"/>
        <v>5.45</v>
      </c>
      <c r="L151" s="530"/>
    </row>
    <row r="152" spans="1:12" ht="18" customHeight="1">
      <c r="A152" s="514" t="s">
        <v>1593</v>
      </c>
      <c r="B152" s="515">
        <v>460.9</v>
      </c>
      <c r="C152" s="515">
        <f aca="true" t="shared" si="188" ref="C152:G152">ROUND(B152-B152/1.15,2)</f>
        <v>60.12</v>
      </c>
      <c r="D152" s="515">
        <v>525.7</v>
      </c>
      <c r="E152" s="515">
        <f t="shared" si="188"/>
        <v>68.57</v>
      </c>
      <c r="F152" s="515">
        <v>466.3</v>
      </c>
      <c r="G152" s="515">
        <f t="shared" si="188"/>
        <v>60.82</v>
      </c>
      <c r="H152" s="515">
        <f t="shared" si="186"/>
        <v>63.17</v>
      </c>
      <c r="I152" s="529">
        <f t="shared" si="187"/>
        <v>6.32</v>
      </c>
      <c r="J152" s="527">
        <v>0</v>
      </c>
      <c r="K152" s="515">
        <f t="shared" si="165"/>
        <v>6.32</v>
      </c>
      <c r="L152" s="530"/>
    </row>
    <row r="153" spans="1:12" ht="18" customHeight="1">
      <c r="A153" s="513" t="s">
        <v>613</v>
      </c>
      <c r="B153" s="512">
        <f aca="true" t="shared" si="189" ref="B153:I153">SUM(B154:B156)</f>
        <v>1301.53</v>
      </c>
      <c r="C153" s="512">
        <f t="shared" si="189"/>
        <v>169.76999999999998</v>
      </c>
      <c r="D153" s="512">
        <f t="shared" si="189"/>
        <v>1486.77</v>
      </c>
      <c r="E153" s="512">
        <f t="shared" si="189"/>
        <v>193.92000000000002</v>
      </c>
      <c r="F153" s="512">
        <f t="shared" si="189"/>
        <v>1823.6399999999999</v>
      </c>
      <c r="G153" s="512">
        <f t="shared" si="189"/>
        <v>237.87</v>
      </c>
      <c r="H153" s="512">
        <f t="shared" si="189"/>
        <v>200.52</v>
      </c>
      <c r="I153" s="526">
        <f t="shared" si="189"/>
        <v>20.060000000000002</v>
      </c>
      <c r="J153" s="527">
        <v>0</v>
      </c>
      <c r="K153" s="515">
        <f t="shared" si="165"/>
        <v>20.060000000000002</v>
      </c>
      <c r="L153" s="528"/>
    </row>
    <row r="154" spans="1:12" ht="18" customHeight="1">
      <c r="A154" s="514" t="s">
        <v>1594</v>
      </c>
      <c r="B154" s="515">
        <v>953.93</v>
      </c>
      <c r="C154" s="515">
        <f aca="true" t="shared" si="190" ref="C154:G154">ROUND(B154-B154/1.15,2)</f>
        <v>124.43</v>
      </c>
      <c r="D154" s="515">
        <v>1131.47</v>
      </c>
      <c r="E154" s="515">
        <f t="shared" si="190"/>
        <v>147.58</v>
      </c>
      <c r="F154" s="515">
        <v>1496.74</v>
      </c>
      <c r="G154" s="515">
        <f t="shared" si="190"/>
        <v>195.23</v>
      </c>
      <c r="H154" s="515">
        <f t="shared" si="186"/>
        <v>155.75</v>
      </c>
      <c r="I154" s="529">
        <f t="shared" si="187"/>
        <v>15.58</v>
      </c>
      <c r="J154" s="527">
        <v>0</v>
      </c>
      <c r="K154" s="515">
        <f t="shared" si="165"/>
        <v>15.58</v>
      </c>
      <c r="L154" s="530"/>
    </row>
    <row r="155" spans="1:12" ht="18" customHeight="1">
      <c r="A155" s="514" t="s">
        <v>1595</v>
      </c>
      <c r="B155" s="515">
        <v>133.8</v>
      </c>
      <c r="C155" s="515">
        <f aca="true" t="shared" si="191" ref="C155:G155">ROUND(B155-B155/1.15,2)</f>
        <v>17.45</v>
      </c>
      <c r="D155" s="515">
        <v>142.1</v>
      </c>
      <c r="E155" s="515">
        <f t="shared" si="191"/>
        <v>18.53</v>
      </c>
      <c r="F155" s="515">
        <v>124.8</v>
      </c>
      <c r="G155" s="515">
        <f t="shared" si="191"/>
        <v>16.28</v>
      </c>
      <c r="H155" s="515">
        <f t="shared" si="186"/>
        <v>17.42</v>
      </c>
      <c r="I155" s="529">
        <f t="shared" si="187"/>
        <v>1.74</v>
      </c>
      <c r="J155" s="527">
        <v>0</v>
      </c>
      <c r="K155" s="515">
        <f t="shared" si="165"/>
        <v>1.74</v>
      </c>
      <c r="L155" s="530"/>
    </row>
    <row r="156" spans="1:12" ht="18" customHeight="1">
      <c r="A156" s="514" t="s">
        <v>1596</v>
      </c>
      <c r="B156" s="515">
        <v>213.8</v>
      </c>
      <c r="C156" s="515">
        <f aca="true" t="shared" si="192" ref="C156:G156">ROUND(B156-B156/1.15,2)</f>
        <v>27.89</v>
      </c>
      <c r="D156" s="515">
        <v>213.2</v>
      </c>
      <c r="E156" s="515">
        <f t="shared" si="192"/>
        <v>27.81</v>
      </c>
      <c r="F156" s="515">
        <v>202.1</v>
      </c>
      <c r="G156" s="515">
        <f t="shared" si="192"/>
        <v>26.36</v>
      </c>
      <c r="H156" s="515">
        <f t="shared" si="186"/>
        <v>27.35</v>
      </c>
      <c r="I156" s="529">
        <f t="shared" si="187"/>
        <v>2.74</v>
      </c>
      <c r="J156" s="527">
        <v>0</v>
      </c>
      <c r="K156" s="515">
        <f t="shared" si="165"/>
        <v>2.74</v>
      </c>
      <c r="L156" s="530"/>
    </row>
    <row r="157" spans="1:12" ht="18" customHeight="1">
      <c r="A157" s="513" t="s">
        <v>615</v>
      </c>
      <c r="B157" s="512">
        <f aca="true" t="shared" si="193" ref="B157:I157">SUM(B158:B159)</f>
        <v>620.4</v>
      </c>
      <c r="C157" s="512">
        <f t="shared" si="193"/>
        <v>80.91999999999999</v>
      </c>
      <c r="D157" s="512">
        <f t="shared" si="193"/>
        <v>432.2</v>
      </c>
      <c r="E157" s="512">
        <f t="shared" si="193"/>
        <v>56.370000000000005</v>
      </c>
      <c r="F157" s="512">
        <f t="shared" si="193"/>
        <v>720.8</v>
      </c>
      <c r="G157" s="512">
        <f t="shared" si="193"/>
        <v>94.02000000000001</v>
      </c>
      <c r="H157" s="512">
        <f t="shared" si="193"/>
        <v>77.11</v>
      </c>
      <c r="I157" s="526">
        <f t="shared" si="193"/>
        <v>7.71</v>
      </c>
      <c r="J157" s="527">
        <v>0</v>
      </c>
      <c r="K157" s="515">
        <f t="shared" si="165"/>
        <v>7.71</v>
      </c>
      <c r="L157" s="528"/>
    </row>
    <row r="158" spans="1:12" ht="24.75" customHeight="1">
      <c r="A158" s="514" t="s">
        <v>831</v>
      </c>
      <c r="B158" s="515">
        <v>311.4</v>
      </c>
      <c r="C158" s="515">
        <f aca="true" t="shared" si="194" ref="C158:G158">ROUND(B158-B158/1.15,2)</f>
        <v>40.62</v>
      </c>
      <c r="D158" s="515">
        <v>211.6</v>
      </c>
      <c r="E158" s="515">
        <f t="shared" si="194"/>
        <v>27.6</v>
      </c>
      <c r="F158" s="515">
        <v>445.2</v>
      </c>
      <c r="G158" s="515">
        <f t="shared" si="194"/>
        <v>58.07</v>
      </c>
      <c r="H158" s="515">
        <f aca="true" t="shared" si="195" ref="H158:H168">ROUND((C158+E158+G158)/3,2)</f>
        <v>42.1</v>
      </c>
      <c r="I158" s="529">
        <f aca="true" t="shared" si="196" ref="I158:I168">ROUND(H158*0.1,2)</f>
        <v>4.21</v>
      </c>
      <c r="J158" s="527">
        <v>0</v>
      </c>
      <c r="K158" s="515">
        <f t="shared" si="165"/>
        <v>4.21</v>
      </c>
      <c r="L158" s="530"/>
    </row>
    <row r="159" spans="1:12" ht="18" customHeight="1">
      <c r="A159" s="514" t="s">
        <v>1597</v>
      </c>
      <c r="B159" s="515">
        <v>309</v>
      </c>
      <c r="C159" s="515">
        <f aca="true" t="shared" si="197" ref="C159:G159">ROUND(B159-B159/1.15,2)</f>
        <v>40.3</v>
      </c>
      <c r="D159" s="515">
        <v>220.6</v>
      </c>
      <c r="E159" s="515">
        <f t="shared" si="197"/>
        <v>28.77</v>
      </c>
      <c r="F159" s="515">
        <v>275.6</v>
      </c>
      <c r="G159" s="515">
        <f t="shared" si="197"/>
        <v>35.95</v>
      </c>
      <c r="H159" s="515">
        <f t="shared" si="195"/>
        <v>35.01</v>
      </c>
      <c r="I159" s="529">
        <f t="shared" si="196"/>
        <v>3.5</v>
      </c>
      <c r="J159" s="527">
        <v>0</v>
      </c>
      <c r="K159" s="515">
        <f t="shared" si="165"/>
        <v>3.5</v>
      </c>
      <c r="L159" s="530"/>
    </row>
    <row r="160" spans="1:12" ht="18" customHeight="1">
      <c r="A160" s="356" t="s">
        <v>617</v>
      </c>
      <c r="B160" s="512">
        <f aca="true" t="shared" si="198" ref="B160:K160">SUM(B161:B176)/2</f>
        <v>41973.11999999999</v>
      </c>
      <c r="C160" s="512">
        <f t="shared" si="198"/>
        <v>5474.749999999999</v>
      </c>
      <c r="D160" s="512">
        <f t="shared" si="198"/>
        <v>50219.64999999999</v>
      </c>
      <c r="E160" s="512">
        <f t="shared" si="198"/>
        <v>6550.399999999999</v>
      </c>
      <c r="F160" s="512">
        <f t="shared" si="198"/>
        <v>59100.18000000001</v>
      </c>
      <c r="G160" s="512">
        <f t="shared" si="198"/>
        <v>7708.73</v>
      </c>
      <c r="H160" s="512">
        <f t="shared" si="198"/>
        <v>6577.959999999999</v>
      </c>
      <c r="I160" s="526">
        <f t="shared" si="198"/>
        <v>657.8000000000002</v>
      </c>
      <c r="J160" s="526">
        <f t="shared" si="198"/>
        <v>0</v>
      </c>
      <c r="K160" s="512">
        <f t="shared" si="198"/>
        <v>657.8000000000002</v>
      </c>
      <c r="L160" s="528"/>
    </row>
    <row r="161" spans="1:12" ht="18" customHeight="1">
      <c r="A161" s="513" t="s">
        <v>1332</v>
      </c>
      <c r="B161" s="512">
        <f aca="true" t="shared" si="199" ref="B161:I161">SUM(B162:B168)</f>
        <v>39872.96999999999</v>
      </c>
      <c r="C161" s="512">
        <f t="shared" si="199"/>
        <v>5200.820000000001</v>
      </c>
      <c r="D161" s="512">
        <f t="shared" si="199"/>
        <v>47480.45999999999</v>
      </c>
      <c r="E161" s="512">
        <f t="shared" si="199"/>
        <v>6193.119999999999</v>
      </c>
      <c r="F161" s="512">
        <f t="shared" si="199"/>
        <v>55335.979999999996</v>
      </c>
      <c r="G161" s="512">
        <f t="shared" si="199"/>
        <v>7217.740000000002</v>
      </c>
      <c r="H161" s="512">
        <f t="shared" si="199"/>
        <v>6203.899999999999</v>
      </c>
      <c r="I161" s="526">
        <f t="shared" si="199"/>
        <v>620.39</v>
      </c>
      <c r="J161" s="527">
        <v>0</v>
      </c>
      <c r="K161" s="515">
        <f aca="true" t="shared" si="200" ref="K161:K224">I161+J161</f>
        <v>620.39</v>
      </c>
      <c r="L161" s="528"/>
    </row>
    <row r="162" spans="1:12" ht="18" customHeight="1">
      <c r="A162" s="514" t="s">
        <v>1598</v>
      </c>
      <c r="B162" s="515">
        <v>24001.89</v>
      </c>
      <c r="C162" s="515">
        <f aca="true" t="shared" si="201" ref="C162:G162">ROUND(B162-B162/1.15,2)</f>
        <v>3130.68</v>
      </c>
      <c r="D162" s="515">
        <v>28903.07</v>
      </c>
      <c r="E162" s="515">
        <f t="shared" si="201"/>
        <v>3769.97</v>
      </c>
      <c r="F162" s="515">
        <v>34003.37</v>
      </c>
      <c r="G162" s="515">
        <f t="shared" si="201"/>
        <v>4435.22</v>
      </c>
      <c r="H162" s="515">
        <f t="shared" si="195"/>
        <v>3778.62</v>
      </c>
      <c r="I162" s="529">
        <f t="shared" si="196"/>
        <v>377.86</v>
      </c>
      <c r="J162" s="527">
        <v>0</v>
      </c>
      <c r="K162" s="515">
        <f t="shared" si="200"/>
        <v>377.86</v>
      </c>
      <c r="L162" s="530"/>
    </row>
    <row r="163" spans="1:12" ht="18" customHeight="1">
      <c r="A163" s="514" t="s">
        <v>1599</v>
      </c>
      <c r="B163" s="515">
        <v>2570.7</v>
      </c>
      <c r="C163" s="515">
        <f aca="true" t="shared" si="202" ref="C163:G163">ROUND(B163-B163/1.15,2)</f>
        <v>335.31</v>
      </c>
      <c r="D163" s="515">
        <v>3042.81</v>
      </c>
      <c r="E163" s="515">
        <f t="shared" si="202"/>
        <v>396.89</v>
      </c>
      <c r="F163" s="515">
        <v>3154.91</v>
      </c>
      <c r="G163" s="515">
        <f t="shared" si="202"/>
        <v>411.51</v>
      </c>
      <c r="H163" s="515">
        <f t="shared" si="195"/>
        <v>381.24</v>
      </c>
      <c r="I163" s="529">
        <f t="shared" si="196"/>
        <v>38.12</v>
      </c>
      <c r="J163" s="527">
        <v>0</v>
      </c>
      <c r="K163" s="515">
        <f t="shared" si="200"/>
        <v>38.12</v>
      </c>
      <c r="L163" s="530"/>
    </row>
    <row r="164" spans="1:12" ht="18" customHeight="1">
      <c r="A164" s="514" t="s">
        <v>1600</v>
      </c>
      <c r="B164" s="515">
        <v>7517.94</v>
      </c>
      <c r="C164" s="515">
        <f aca="true" t="shared" si="203" ref="C164:G164">ROUND(B164-B164/1.15,2)</f>
        <v>980.6</v>
      </c>
      <c r="D164" s="515">
        <v>9179.15</v>
      </c>
      <c r="E164" s="515">
        <f t="shared" si="203"/>
        <v>1197.28</v>
      </c>
      <c r="F164" s="515">
        <v>11062.48</v>
      </c>
      <c r="G164" s="515">
        <f t="shared" si="203"/>
        <v>1442.93</v>
      </c>
      <c r="H164" s="515">
        <f t="shared" si="195"/>
        <v>1206.94</v>
      </c>
      <c r="I164" s="529">
        <f t="shared" si="196"/>
        <v>120.69</v>
      </c>
      <c r="J164" s="527">
        <v>0</v>
      </c>
      <c r="K164" s="515">
        <f t="shared" si="200"/>
        <v>120.69</v>
      </c>
      <c r="L164" s="530"/>
    </row>
    <row r="165" spans="1:12" ht="18" customHeight="1">
      <c r="A165" s="514" t="s">
        <v>1601</v>
      </c>
      <c r="B165" s="515">
        <v>1.2</v>
      </c>
      <c r="C165" s="515">
        <f aca="true" t="shared" si="204" ref="C165:G165">ROUND(B165-B165/1.15,2)</f>
        <v>0.16</v>
      </c>
      <c r="D165" s="515">
        <v>1.2</v>
      </c>
      <c r="E165" s="515">
        <f t="shared" si="204"/>
        <v>0.16</v>
      </c>
      <c r="F165" s="515">
        <v>1.2</v>
      </c>
      <c r="G165" s="515">
        <f t="shared" si="204"/>
        <v>0.16</v>
      </c>
      <c r="H165" s="515">
        <f t="shared" si="195"/>
        <v>0.16</v>
      </c>
      <c r="I165" s="529">
        <f t="shared" si="196"/>
        <v>0.02</v>
      </c>
      <c r="J165" s="527">
        <v>0</v>
      </c>
      <c r="K165" s="515">
        <f t="shared" si="200"/>
        <v>0.02</v>
      </c>
      <c r="L165" s="530"/>
    </row>
    <row r="166" spans="1:12" ht="18" customHeight="1">
      <c r="A166" s="514" t="s">
        <v>1602</v>
      </c>
      <c r="B166" s="515">
        <v>1629.27</v>
      </c>
      <c r="C166" s="515">
        <f aca="true" t="shared" si="205" ref="C166:G166">ROUND(B166-B166/1.15,2)</f>
        <v>212.51</v>
      </c>
      <c r="D166" s="515">
        <v>1787.61</v>
      </c>
      <c r="E166" s="515">
        <f t="shared" si="205"/>
        <v>233.17</v>
      </c>
      <c r="F166" s="515">
        <v>2030.19</v>
      </c>
      <c r="G166" s="515">
        <f t="shared" si="205"/>
        <v>264.81</v>
      </c>
      <c r="H166" s="515">
        <f t="shared" si="195"/>
        <v>236.83</v>
      </c>
      <c r="I166" s="529">
        <f t="shared" si="196"/>
        <v>23.68</v>
      </c>
      <c r="J166" s="527">
        <v>0</v>
      </c>
      <c r="K166" s="515">
        <f t="shared" si="200"/>
        <v>23.68</v>
      </c>
      <c r="L166" s="530"/>
    </row>
    <row r="167" spans="1:12" ht="18" customHeight="1">
      <c r="A167" s="514" t="s">
        <v>1603</v>
      </c>
      <c r="B167" s="515">
        <v>1305.27</v>
      </c>
      <c r="C167" s="515">
        <f aca="true" t="shared" si="206" ref="C167:G167">ROUND(B167-B167/1.15,2)</f>
        <v>170.25</v>
      </c>
      <c r="D167" s="515">
        <v>1300.95</v>
      </c>
      <c r="E167" s="515">
        <f t="shared" si="206"/>
        <v>169.69</v>
      </c>
      <c r="F167" s="515">
        <v>1220.05</v>
      </c>
      <c r="G167" s="515">
        <f t="shared" si="206"/>
        <v>159.14</v>
      </c>
      <c r="H167" s="515">
        <f t="shared" si="195"/>
        <v>166.36</v>
      </c>
      <c r="I167" s="529">
        <f t="shared" si="196"/>
        <v>16.64</v>
      </c>
      <c r="J167" s="527">
        <v>0</v>
      </c>
      <c r="K167" s="515">
        <f t="shared" si="200"/>
        <v>16.64</v>
      </c>
      <c r="L167" s="530"/>
    </row>
    <row r="168" spans="1:12" ht="18" customHeight="1">
      <c r="A168" s="514" t="s">
        <v>1604</v>
      </c>
      <c r="B168" s="515">
        <v>2846.7</v>
      </c>
      <c r="C168" s="515">
        <f aca="true" t="shared" si="207" ref="C168:G168">ROUND(B168-B168/1.15,2)</f>
        <v>371.31</v>
      </c>
      <c r="D168" s="515">
        <v>3265.67</v>
      </c>
      <c r="E168" s="515">
        <f t="shared" si="207"/>
        <v>425.96</v>
      </c>
      <c r="F168" s="515">
        <v>3863.78</v>
      </c>
      <c r="G168" s="515">
        <f t="shared" si="207"/>
        <v>503.97</v>
      </c>
      <c r="H168" s="515">
        <f t="shared" si="195"/>
        <v>433.75</v>
      </c>
      <c r="I168" s="529">
        <f t="shared" si="196"/>
        <v>43.38</v>
      </c>
      <c r="J168" s="527">
        <v>0</v>
      </c>
      <c r="K168" s="515">
        <f t="shared" si="200"/>
        <v>43.38</v>
      </c>
      <c r="L168" s="530"/>
    </row>
    <row r="169" spans="1:12" ht="18" customHeight="1">
      <c r="A169" s="513" t="s">
        <v>1105</v>
      </c>
      <c r="B169" s="512">
        <f aca="true" t="shared" si="208" ref="B169:I169">SUM(B170:B172)</f>
        <v>928.6500000000001</v>
      </c>
      <c r="C169" s="512">
        <f t="shared" si="208"/>
        <v>121.11999999999999</v>
      </c>
      <c r="D169" s="512">
        <f t="shared" si="208"/>
        <v>1214.0700000000002</v>
      </c>
      <c r="E169" s="512">
        <f t="shared" si="208"/>
        <v>158.35</v>
      </c>
      <c r="F169" s="512">
        <f t="shared" si="208"/>
        <v>1941.1200000000001</v>
      </c>
      <c r="G169" s="512">
        <f t="shared" si="208"/>
        <v>253.19</v>
      </c>
      <c r="H169" s="512">
        <f t="shared" si="208"/>
        <v>177.55</v>
      </c>
      <c r="I169" s="526">
        <f t="shared" si="208"/>
        <v>17.75</v>
      </c>
      <c r="J169" s="527">
        <v>0</v>
      </c>
      <c r="K169" s="515">
        <f t="shared" si="200"/>
        <v>17.75</v>
      </c>
      <c r="L169" s="528"/>
    </row>
    <row r="170" spans="1:12" ht="24.75" customHeight="1">
      <c r="A170" s="514" t="s">
        <v>1605</v>
      </c>
      <c r="B170" s="515">
        <v>2.1</v>
      </c>
      <c r="C170" s="515">
        <f aca="true" t="shared" si="209" ref="C170:G170">ROUND(B170-B170/1.15,2)</f>
        <v>0.27</v>
      </c>
      <c r="D170" s="515">
        <v>0.4</v>
      </c>
      <c r="E170" s="515">
        <f t="shared" si="209"/>
        <v>0.05</v>
      </c>
      <c r="F170" s="515">
        <v>0.6</v>
      </c>
      <c r="G170" s="515">
        <f t="shared" si="209"/>
        <v>0.08</v>
      </c>
      <c r="H170" s="515">
        <f aca="true" t="shared" si="210" ref="H170:H172">ROUND((C170+E170+G170)/3,2)</f>
        <v>0.13</v>
      </c>
      <c r="I170" s="529">
        <f aca="true" t="shared" si="211" ref="I170:I172">ROUND(H170*0.1,2)</f>
        <v>0.01</v>
      </c>
      <c r="J170" s="527">
        <v>0</v>
      </c>
      <c r="K170" s="515">
        <f t="shared" si="200"/>
        <v>0.01</v>
      </c>
      <c r="L170" s="530"/>
    </row>
    <row r="171" spans="1:12" ht="18" customHeight="1">
      <c r="A171" s="514" t="s">
        <v>1606</v>
      </c>
      <c r="B171" s="515">
        <v>498.04</v>
      </c>
      <c r="C171" s="515">
        <f aca="true" t="shared" si="212" ref="C171:G171">ROUND(B171-B171/1.15,2)</f>
        <v>64.96</v>
      </c>
      <c r="D171" s="515">
        <v>681.72</v>
      </c>
      <c r="E171" s="515">
        <f t="shared" si="212"/>
        <v>88.92</v>
      </c>
      <c r="F171" s="515">
        <v>968.32</v>
      </c>
      <c r="G171" s="515">
        <f t="shared" si="212"/>
        <v>126.3</v>
      </c>
      <c r="H171" s="515">
        <f t="shared" si="210"/>
        <v>93.39</v>
      </c>
      <c r="I171" s="529">
        <f t="shared" si="211"/>
        <v>9.34</v>
      </c>
      <c r="J171" s="527">
        <v>0</v>
      </c>
      <c r="K171" s="515">
        <f t="shared" si="200"/>
        <v>9.34</v>
      </c>
      <c r="L171" s="530"/>
    </row>
    <row r="172" spans="1:12" ht="18" customHeight="1">
      <c r="A172" s="514" t="s">
        <v>1607</v>
      </c>
      <c r="B172" s="515">
        <v>428.51</v>
      </c>
      <c r="C172" s="515">
        <f aca="true" t="shared" si="213" ref="C172:G172">ROUND(B172-B172/1.15,2)</f>
        <v>55.89</v>
      </c>
      <c r="D172" s="515">
        <v>531.95</v>
      </c>
      <c r="E172" s="515">
        <f t="shared" si="213"/>
        <v>69.38</v>
      </c>
      <c r="F172" s="515">
        <v>972.2</v>
      </c>
      <c r="G172" s="515">
        <f t="shared" si="213"/>
        <v>126.81</v>
      </c>
      <c r="H172" s="515">
        <f t="shared" si="210"/>
        <v>84.03</v>
      </c>
      <c r="I172" s="529">
        <f t="shared" si="211"/>
        <v>8.4</v>
      </c>
      <c r="J172" s="527">
        <v>0</v>
      </c>
      <c r="K172" s="515">
        <f t="shared" si="200"/>
        <v>8.4</v>
      </c>
      <c r="L172" s="530"/>
    </row>
    <row r="173" spans="1:12" ht="18" customHeight="1">
      <c r="A173" s="513" t="s">
        <v>1406</v>
      </c>
      <c r="B173" s="512">
        <f aca="true" t="shared" si="214" ref="B173:I173">SUM(B174)</f>
        <v>862.25</v>
      </c>
      <c r="C173" s="512">
        <f t="shared" si="214"/>
        <v>112.47</v>
      </c>
      <c r="D173" s="512">
        <f t="shared" si="214"/>
        <v>1167.87</v>
      </c>
      <c r="E173" s="512">
        <f t="shared" si="214"/>
        <v>152.33</v>
      </c>
      <c r="F173" s="512">
        <f t="shared" si="214"/>
        <v>1345.33</v>
      </c>
      <c r="G173" s="512">
        <f t="shared" si="214"/>
        <v>175.48</v>
      </c>
      <c r="H173" s="512">
        <f t="shared" si="214"/>
        <v>146.76</v>
      </c>
      <c r="I173" s="526">
        <f t="shared" si="214"/>
        <v>14.68</v>
      </c>
      <c r="J173" s="527">
        <v>0</v>
      </c>
      <c r="K173" s="515">
        <f t="shared" si="200"/>
        <v>14.68</v>
      </c>
      <c r="L173" s="528"/>
    </row>
    <row r="174" spans="1:12" ht="18" customHeight="1">
      <c r="A174" s="514" t="s">
        <v>833</v>
      </c>
      <c r="B174" s="515">
        <v>862.25</v>
      </c>
      <c r="C174" s="515">
        <f aca="true" t="shared" si="215" ref="C174:G174">ROUND(B174-B174/1.15,2)</f>
        <v>112.47</v>
      </c>
      <c r="D174" s="515">
        <v>1167.87</v>
      </c>
      <c r="E174" s="515">
        <f t="shared" si="215"/>
        <v>152.33</v>
      </c>
      <c r="F174" s="515">
        <v>1345.33</v>
      </c>
      <c r="G174" s="515">
        <f t="shared" si="215"/>
        <v>175.48</v>
      </c>
      <c r="H174" s="515">
        <f aca="true" t="shared" si="216" ref="H174:H190">ROUND((C174+E174+G174)/3,2)</f>
        <v>146.76</v>
      </c>
      <c r="I174" s="529">
        <f aca="true" t="shared" si="217" ref="I174:I190">ROUND(H174*0.1,2)</f>
        <v>14.68</v>
      </c>
      <c r="J174" s="527">
        <v>0</v>
      </c>
      <c r="K174" s="515">
        <f t="shared" si="200"/>
        <v>14.68</v>
      </c>
      <c r="L174" s="530"/>
    </row>
    <row r="175" spans="1:256" s="505" customFormat="1" ht="18" customHeight="1">
      <c r="A175" s="513" t="s">
        <v>618</v>
      </c>
      <c r="B175" s="512">
        <f aca="true" t="shared" si="218" ref="B175:I175">SUM(B176:B176)</f>
        <v>309.25</v>
      </c>
      <c r="C175" s="512">
        <f t="shared" si="218"/>
        <v>40.34</v>
      </c>
      <c r="D175" s="512">
        <f t="shared" si="218"/>
        <v>357.25</v>
      </c>
      <c r="E175" s="512">
        <f t="shared" si="218"/>
        <v>46.6</v>
      </c>
      <c r="F175" s="512">
        <f t="shared" si="218"/>
        <v>477.75</v>
      </c>
      <c r="G175" s="512">
        <f t="shared" si="218"/>
        <v>62.32</v>
      </c>
      <c r="H175" s="512">
        <f t="shared" si="218"/>
        <v>49.75</v>
      </c>
      <c r="I175" s="526">
        <f t="shared" si="218"/>
        <v>4.98</v>
      </c>
      <c r="J175" s="527">
        <v>0</v>
      </c>
      <c r="K175" s="515">
        <f t="shared" si="200"/>
        <v>4.98</v>
      </c>
      <c r="L175" s="528"/>
      <c r="M175" s="504"/>
      <c r="N175" s="504"/>
      <c r="O175" s="504"/>
      <c r="P175" s="504"/>
      <c r="Q175" s="504"/>
      <c r="R175" s="504"/>
      <c r="S175" s="504"/>
      <c r="T175" s="504"/>
      <c r="U175" s="504"/>
      <c r="V175" s="504"/>
      <c r="W175" s="504"/>
      <c r="X175" s="504"/>
      <c r="Y175" s="504"/>
      <c r="Z175" s="504"/>
      <c r="AA175" s="504"/>
      <c r="AB175" s="504"/>
      <c r="AC175" s="504"/>
      <c r="AD175" s="504"/>
      <c r="AE175" s="504"/>
      <c r="AF175" s="504"/>
      <c r="AG175" s="504"/>
      <c r="AH175" s="504"/>
      <c r="AI175" s="504"/>
      <c r="AJ175" s="504"/>
      <c r="AK175" s="504"/>
      <c r="AL175" s="504"/>
      <c r="AM175" s="504"/>
      <c r="AN175" s="504"/>
      <c r="AO175" s="504"/>
      <c r="AP175" s="504"/>
      <c r="AQ175" s="504"/>
      <c r="AR175" s="504"/>
      <c r="AS175" s="504"/>
      <c r="AT175" s="504"/>
      <c r="AU175" s="504"/>
      <c r="AV175" s="504"/>
      <c r="AW175" s="504"/>
      <c r="AX175" s="504"/>
      <c r="AY175" s="504"/>
      <c r="AZ175" s="504"/>
      <c r="BA175" s="504"/>
      <c r="BB175" s="504"/>
      <c r="BC175" s="504"/>
      <c r="BD175" s="504"/>
      <c r="BE175" s="504"/>
      <c r="BF175" s="504"/>
      <c r="BG175" s="504"/>
      <c r="BH175" s="504"/>
      <c r="BI175" s="504"/>
      <c r="BJ175" s="504"/>
      <c r="BK175" s="504"/>
      <c r="BL175" s="504"/>
      <c r="BM175" s="504"/>
      <c r="BN175" s="504"/>
      <c r="BO175" s="504"/>
      <c r="BP175" s="504"/>
      <c r="BQ175" s="504"/>
      <c r="BR175" s="504"/>
      <c r="BS175" s="504"/>
      <c r="BT175" s="504"/>
      <c r="BU175" s="504"/>
      <c r="BV175" s="504"/>
      <c r="BW175" s="504"/>
      <c r="BX175" s="504"/>
      <c r="BY175" s="504"/>
      <c r="BZ175" s="504"/>
      <c r="CA175" s="504"/>
      <c r="CB175" s="504"/>
      <c r="CC175" s="504"/>
      <c r="CD175" s="504"/>
      <c r="CE175" s="504"/>
      <c r="CF175" s="504"/>
      <c r="CG175" s="504"/>
      <c r="CH175" s="504"/>
      <c r="CI175" s="504"/>
      <c r="CJ175" s="504"/>
      <c r="CK175" s="504"/>
      <c r="CL175" s="504"/>
      <c r="CM175" s="504"/>
      <c r="CN175" s="504"/>
      <c r="CO175" s="504"/>
      <c r="CP175" s="504"/>
      <c r="CQ175" s="504"/>
      <c r="CR175" s="504"/>
      <c r="CS175" s="504"/>
      <c r="CT175" s="504"/>
      <c r="CU175" s="504"/>
      <c r="CV175" s="504"/>
      <c r="CW175" s="504"/>
      <c r="CX175" s="504"/>
      <c r="CY175" s="504"/>
      <c r="CZ175" s="504"/>
      <c r="DA175" s="504"/>
      <c r="DB175" s="504"/>
      <c r="DC175" s="504"/>
      <c r="DD175" s="504"/>
      <c r="DE175" s="504"/>
      <c r="DF175" s="504"/>
      <c r="DG175" s="504"/>
      <c r="DH175" s="504"/>
      <c r="DI175" s="504"/>
      <c r="DJ175" s="504"/>
      <c r="DK175" s="504"/>
      <c r="DL175" s="504"/>
      <c r="DM175" s="504"/>
      <c r="DN175" s="504"/>
      <c r="DO175" s="504"/>
      <c r="DP175" s="504"/>
      <c r="DQ175" s="504"/>
      <c r="DR175" s="504"/>
      <c r="DS175" s="504"/>
      <c r="DT175" s="504"/>
      <c r="DU175" s="504"/>
      <c r="DV175" s="504"/>
      <c r="DW175" s="504"/>
      <c r="DX175" s="504"/>
      <c r="DY175" s="504"/>
      <c r="DZ175" s="504"/>
      <c r="EA175" s="504"/>
      <c r="EB175" s="504"/>
      <c r="EC175" s="504"/>
      <c r="ED175" s="504"/>
      <c r="EE175" s="504"/>
      <c r="EF175" s="504"/>
      <c r="EG175" s="504"/>
      <c r="EH175" s="504"/>
      <c r="EI175" s="504"/>
      <c r="EJ175" s="504"/>
      <c r="EK175" s="504"/>
      <c r="EL175" s="504"/>
      <c r="EM175" s="504"/>
      <c r="EN175" s="504"/>
      <c r="EO175" s="504"/>
      <c r="EP175" s="504"/>
      <c r="EQ175" s="504"/>
      <c r="ER175" s="504"/>
      <c r="ES175" s="504"/>
      <c r="ET175" s="504"/>
      <c r="EU175" s="504"/>
      <c r="EV175" s="504"/>
      <c r="EW175" s="504"/>
      <c r="EX175" s="504"/>
      <c r="EY175" s="504"/>
      <c r="EZ175" s="504"/>
      <c r="FA175" s="504"/>
      <c r="FB175" s="504"/>
      <c r="FC175" s="504"/>
      <c r="FD175" s="504"/>
      <c r="FE175" s="504"/>
      <c r="FF175" s="504"/>
      <c r="FG175" s="504"/>
      <c r="FH175" s="504"/>
      <c r="FI175" s="504"/>
      <c r="FJ175" s="504"/>
      <c r="FK175" s="504"/>
      <c r="FL175" s="504"/>
      <c r="FM175" s="504"/>
      <c r="FN175" s="504"/>
      <c r="FO175" s="504"/>
      <c r="FP175" s="504"/>
      <c r="FQ175" s="504"/>
      <c r="FR175" s="504"/>
      <c r="FS175" s="504"/>
      <c r="FT175" s="504"/>
      <c r="FU175" s="504"/>
      <c r="FV175" s="504"/>
      <c r="FW175" s="504"/>
      <c r="FX175" s="504"/>
      <c r="FY175" s="504"/>
      <c r="FZ175" s="504"/>
      <c r="GA175" s="504"/>
      <c r="GB175" s="504"/>
      <c r="GC175" s="504"/>
      <c r="GD175" s="504"/>
      <c r="GE175" s="504"/>
      <c r="GF175" s="504"/>
      <c r="GG175" s="504"/>
      <c r="GH175" s="504"/>
      <c r="GI175" s="504"/>
      <c r="GJ175" s="504"/>
      <c r="GK175" s="504"/>
      <c r="GL175" s="504"/>
      <c r="GM175" s="504"/>
      <c r="GN175" s="504"/>
      <c r="GO175" s="504"/>
      <c r="GP175" s="504"/>
      <c r="GQ175" s="504"/>
      <c r="GR175" s="504"/>
      <c r="GS175" s="504"/>
      <c r="GT175" s="504"/>
      <c r="GU175" s="504"/>
      <c r="GV175" s="504"/>
      <c r="GW175" s="504"/>
      <c r="GX175" s="504"/>
      <c r="GY175" s="504"/>
      <c r="GZ175" s="504"/>
      <c r="HA175" s="504"/>
      <c r="HB175" s="504"/>
      <c r="HC175" s="504"/>
      <c r="HD175" s="504"/>
      <c r="HE175" s="504"/>
      <c r="HF175" s="504"/>
      <c r="HG175" s="504"/>
      <c r="HH175" s="504"/>
      <c r="HI175" s="504"/>
      <c r="HJ175" s="504"/>
      <c r="HK175" s="504"/>
      <c r="HL175" s="504"/>
      <c r="HM175" s="504"/>
      <c r="HN175" s="504"/>
      <c r="HO175" s="504"/>
      <c r="HP175" s="504"/>
      <c r="HQ175" s="504"/>
      <c r="HR175" s="504"/>
      <c r="HS175" s="504"/>
      <c r="HT175" s="504"/>
      <c r="HU175" s="504"/>
      <c r="HV175" s="504"/>
      <c r="HW175" s="504"/>
      <c r="HX175" s="504"/>
      <c r="HY175" s="504"/>
      <c r="HZ175" s="504"/>
      <c r="IA175" s="504"/>
      <c r="IB175" s="504"/>
      <c r="IC175" s="504"/>
      <c r="ID175" s="504"/>
      <c r="IE175" s="504"/>
      <c r="IF175" s="504"/>
      <c r="IG175" s="504"/>
      <c r="IH175" s="504"/>
      <c r="II175" s="504"/>
      <c r="IJ175" s="504"/>
      <c r="IK175" s="504"/>
      <c r="IL175" s="504"/>
      <c r="IM175" s="504"/>
      <c r="IN175" s="504"/>
      <c r="IO175" s="504"/>
      <c r="IP175" s="504"/>
      <c r="IQ175" s="504"/>
      <c r="IR175" s="504"/>
      <c r="IS175" s="504"/>
      <c r="IT175" s="504"/>
      <c r="IU175" s="504"/>
      <c r="IV175" s="504"/>
    </row>
    <row r="176" spans="1:12" ht="18" customHeight="1">
      <c r="A176" s="514" t="s">
        <v>832</v>
      </c>
      <c r="B176" s="515">
        <v>309.25</v>
      </c>
      <c r="C176" s="515">
        <f aca="true" t="shared" si="219" ref="C176:G176">ROUND(B176-B176/1.15,2)</f>
        <v>40.34</v>
      </c>
      <c r="D176" s="515">
        <v>357.25</v>
      </c>
      <c r="E176" s="515">
        <f t="shared" si="219"/>
        <v>46.6</v>
      </c>
      <c r="F176" s="515">
        <v>477.75</v>
      </c>
      <c r="G176" s="515">
        <f t="shared" si="219"/>
        <v>62.32</v>
      </c>
      <c r="H176" s="515">
        <f t="shared" si="216"/>
        <v>49.75</v>
      </c>
      <c r="I176" s="529">
        <f t="shared" si="217"/>
        <v>4.98</v>
      </c>
      <c r="J176" s="527">
        <v>0</v>
      </c>
      <c r="K176" s="515">
        <f t="shared" si="200"/>
        <v>4.98</v>
      </c>
      <c r="L176" s="530"/>
    </row>
    <row r="177" spans="1:12" ht="18" customHeight="1">
      <c r="A177" s="356" t="s">
        <v>620</v>
      </c>
      <c r="B177" s="512">
        <f aca="true" t="shared" si="220" ref="B177:I177">SUM(B178:B210)/2</f>
        <v>81912.45999999999</v>
      </c>
      <c r="C177" s="512">
        <f t="shared" si="220"/>
        <v>10684.249999999998</v>
      </c>
      <c r="D177" s="512">
        <f t="shared" si="220"/>
        <v>88052.4</v>
      </c>
      <c r="E177" s="512">
        <f t="shared" si="220"/>
        <v>11485.089999999995</v>
      </c>
      <c r="F177" s="512">
        <f t="shared" si="220"/>
        <v>99652.04999999999</v>
      </c>
      <c r="G177" s="512">
        <f t="shared" si="220"/>
        <v>12998.120000000003</v>
      </c>
      <c r="H177" s="512">
        <f t="shared" si="220"/>
        <v>11722.479999999998</v>
      </c>
      <c r="I177" s="526">
        <f t="shared" si="220"/>
        <v>1172.26</v>
      </c>
      <c r="J177" s="527">
        <v>0</v>
      </c>
      <c r="K177" s="515">
        <f t="shared" si="200"/>
        <v>1172.26</v>
      </c>
      <c r="L177" s="528"/>
    </row>
    <row r="178" spans="1:12" ht="18" customHeight="1">
      <c r="A178" s="513" t="s">
        <v>1333</v>
      </c>
      <c r="B178" s="512">
        <f aca="true" t="shared" si="221" ref="B178:I178">SUM(B179:B190)</f>
        <v>70871.31000000001</v>
      </c>
      <c r="C178" s="512">
        <f t="shared" si="221"/>
        <v>9244.09</v>
      </c>
      <c r="D178" s="512">
        <f t="shared" si="221"/>
        <v>77396.66999999998</v>
      </c>
      <c r="E178" s="512">
        <f t="shared" si="221"/>
        <v>10095.210000000003</v>
      </c>
      <c r="F178" s="512">
        <f t="shared" si="221"/>
        <v>86208.97</v>
      </c>
      <c r="G178" s="512">
        <f t="shared" si="221"/>
        <v>11244.650000000001</v>
      </c>
      <c r="H178" s="512">
        <f t="shared" si="221"/>
        <v>10194.650000000001</v>
      </c>
      <c r="I178" s="526">
        <f t="shared" si="221"/>
        <v>1019.47</v>
      </c>
      <c r="J178" s="527">
        <v>0</v>
      </c>
      <c r="K178" s="515">
        <f t="shared" si="200"/>
        <v>1019.47</v>
      </c>
      <c r="L178" s="528"/>
    </row>
    <row r="179" spans="1:12" ht="18" customHeight="1">
      <c r="A179" s="514" t="s">
        <v>1608</v>
      </c>
      <c r="B179" s="515">
        <v>56.28</v>
      </c>
      <c r="C179" s="515">
        <f aca="true" t="shared" si="222" ref="C179:G179">ROUND(B179-B179/1.15,2)</f>
        <v>7.34</v>
      </c>
      <c r="D179" s="515">
        <v>39.34</v>
      </c>
      <c r="E179" s="515">
        <f t="shared" si="222"/>
        <v>5.13</v>
      </c>
      <c r="F179" s="515">
        <v>22.03</v>
      </c>
      <c r="G179" s="515">
        <f t="shared" si="222"/>
        <v>2.87</v>
      </c>
      <c r="H179" s="515">
        <f t="shared" si="216"/>
        <v>5.11</v>
      </c>
      <c r="I179" s="529">
        <f t="shared" si="217"/>
        <v>0.51</v>
      </c>
      <c r="J179" s="527">
        <v>0</v>
      </c>
      <c r="K179" s="515">
        <f t="shared" si="200"/>
        <v>0.51</v>
      </c>
      <c r="L179" s="530"/>
    </row>
    <row r="180" spans="1:12" ht="18" customHeight="1">
      <c r="A180" s="514" t="s">
        <v>1609</v>
      </c>
      <c r="B180" s="515">
        <v>267.4</v>
      </c>
      <c r="C180" s="515">
        <f aca="true" t="shared" si="223" ref="C180:G180">ROUND(B180-B180/1.15,2)</f>
        <v>34.88</v>
      </c>
      <c r="D180" s="515">
        <v>206.1</v>
      </c>
      <c r="E180" s="515">
        <f t="shared" si="223"/>
        <v>26.88</v>
      </c>
      <c r="F180" s="515">
        <v>186.8</v>
      </c>
      <c r="G180" s="515">
        <f t="shared" si="223"/>
        <v>24.37</v>
      </c>
      <c r="H180" s="515">
        <f t="shared" si="216"/>
        <v>28.71</v>
      </c>
      <c r="I180" s="529">
        <f t="shared" si="217"/>
        <v>2.87</v>
      </c>
      <c r="J180" s="527">
        <v>0</v>
      </c>
      <c r="K180" s="515">
        <f t="shared" si="200"/>
        <v>2.87</v>
      </c>
      <c r="L180" s="530"/>
    </row>
    <row r="181" spans="1:12" ht="18" customHeight="1">
      <c r="A181" s="514" t="s">
        <v>1610</v>
      </c>
      <c r="B181" s="515">
        <v>2194.71</v>
      </c>
      <c r="C181" s="515">
        <f aca="true" t="shared" si="224" ref="C181:G181">ROUND(B181-B181/1.15,2)</f>
        <v>286.27</v>
      </c>
      <c r="D181" s="515">
        <v>2446.5</v>
      </c>
      <c r="E181" s="515">
        <f t="shared" si="224"/>
        <v>319.11</v>
      </c>
      <c r="F181" s="515">
        <v>3005.96</v>
      </c>
      <c r="G181" s="515">
        <f t="shared" si="224"/>
        <v>392.08</v>
      </c>
      <c r="H181" s="515">
        <f t="shared" si="216"/>
        <v>332.49</v>
      </c>
      <c r="I181" s="529">
        <f t="shared" si="217"/>
        <v>33.25</v>
      </c>
      <c r="J181" s="527">
        <v>0</v>
      </c>
      <c r="K181" s="515">
        <f t="shared" si="200"/>
        <v>33.25</v>
      </c>
      <c r="L181" s="530"/>
    </row>
    <row r="182" spans="1:12" ht="18" customHeight="1">
      <c r="A182" s="514" t="s">
        <v>1611</v>
      </c>
      <c r="B182" s="515">
        <v>38450.31</v>
      </c>
      <c r="C182" s="515">
        <f aca="true" t="shared" si="225" ref="C182:G182">ROUND(B182-B182/1.15,2)</f>
        <v>5015.26</v>
      </c>
      <c r="D182" s="515">
        <v>40912.64</v>
      </c>
      <c r="E182" s="515">
        <f t="shared" si="225"/>
        <v>5336.43</v>
      </c>
      <c r="F182" s="515">
        <v>44377.62</v>
      </c>
      <c r="G182" s="515">
        <f t="shared" si="225"/>
        <v>5788.39</v>
      </c>
      <c r="H182" s="515">
        <f t="shared" si="216"/>
        <v>5380.03</v>
      </c>
      <c r="I182" s="529">
        <f t="shared" si="217"/>
        <v>538</v>
      </c>
      <c r="J182" s="527">
        <v>0</v>
      </c>
      <c r="K182" s="515">
        <f t="shared" si="200"/>
        <v>538</v>
      </c>
      <c r="L182" s="530"/>
    </row>
    <row r="183" spans="1:12" ht="18" customHeight="1">
      <c r="A183" s="514" t="s">
        <v>1612</v>
      </c>
      <c r="B183" s="515">
        <v>6060.24</v>
      </c>
      <c r="C183" s="515">
        <f aca="true" t="shared" si="226" ref="C183:G183">ROUND(B183-B183/1.15,2)</f>
        <v>790.47</v>
      </c>
      <c r="D183" s="515">
        <v>6081.67</v>
      </c>
      <c r="E183" s="515">
        <f t="shared" si="226"/>
        <v>793.26</v>
      </c>
      <c r="F183" s="515">
        <v>6889.29</v>
      </c>
      <c r="G183" s="515">
        <f t="shared" si="226"/>
        <v>898.6</v>
      </c>
      <c r="H183" s="515">
        <f t="shared" si="216"/>
        <v>827.44</v>
      </c>
      <c r="I183" s="529">
        <f t="shared" si="217"/>
        <v>82.74</v>
      </c>
      <c r="J183" s="527">
        <v>0</v>
      </c>
      <c r="K183" s="515">
        <f t="shared" si="200"/>
        <v>82.74</v>
      </c>
      <c r="L183" s="530"/>
    </row>
    <row r="184" spans="1:12" ht="18" customHeight="1">
      <c r="A184" s="514" t="s">
        <v>1613</v>
      </c>
      <c r="B184" s="515">
        <v>4533.41</v>
      </c>
      <c r="C184" s="515">
        <f aca="true" t="shared" si="227" ref="C184:G184">ROUND(B184-B184/1.15,2)</f>
        <v>591.31</v>
      </c>
      <c r="D184" s="515">
        <v>4936.34</v>
      </c>
      <c r="E184" s="515">
        <f t="shared" si="227"/>
        <v>643.87</v>
      </c>
      <c r="F184" s="515">
        <v>5927.84</v>
      </c>
      <c r="G184" s="515">
        <f t="shared" si="227"/>
        <v>773.2</v>
      </c>
      <c r="H184" s="515">
        <f t="shared" si="216"/>
        <v>669.46</v>
      </c>
      <c r="I184" s="529">
        <f t="shared" si="217"/>
        <v>66.95</v>
      </c>
      <c r="J184" s="527">
        <v>0</v>
      </c>
      <c r="K184" s="515">
        <f t="shared" si="200"/>
        <v>66.95</v>
      </c>
      <c r="L184" s="530"/>
    </row>
    <row r="185" spans="1:12" ht="18" customHeight="1">
      <c r="A185" s="514" t="s">
        <v>1614</v>
      </c>
      <c r="B185" s="515">
        <v>5.9</v>
      </c>
      <c r="C185" s="515">
        <f aca="true" t="shared" si="228" ref="C185:G185">ROUND(B185-B185/1.15,2)</f>
        <v>0.77</v>
      </c>
      <c r="D185" s="515">
        <v>9.6</v>
      </c>
      <c r="E185" s="515">
        <f t="shared" si="228"/>
        <v>1.25</v>
      </c>
      <c r="F185" s="515">
        <v>0</v>
      </c>
      <c r="G185" s="515">
        <f t="shared" si="228"/>
        <v>0</v>
      </c>
      <c r="H185" s="515">
        <f t="shared" si="216"/>
        <v>0.67</v>
      </c>
      <c r="I185" s="529">
        <f t="shared" si="217"/>
        <v>0.07</v>
      </c>
      <c r="J185" s="527">
        <v>0</v>
      </c>
      <c r="K185" s="515">
        <f t="shared" si="200"/>
        <v>0.07</v>
      </c>
      <c r="L185" s="530"/>
    </row>
    <row r="186" spans="1:12" ht="18" customHeight="1">
      <c r="A186" s="514" t="s">
        <v>1615</v>
      </c>
      <c r="B186" s="515">
        <v>13141.24</v>
      </c>
      <c r="C186" s="515">
        <f aca="true" t="shared" si="229" ref="C186:G186">ROUND(B186-B186/1.15,2)</f>
        <v>1714.07</v>
      </c>
      <c r="D186" s="515">
        <v>14709.8</v>
      </c>
      <c r="E186" s="515">
        <f t="shared" si="229"/>
        <v>1918.67</v>
      </c>
      <c r="F186" s="515">
        <v>16254.67</v>
      </c>
      <c r="G186" s="515">
        <f t="shared" si="229"/>
        <v>2120.17</v>
      </c>
      <c r="H186" s="515">
        <f t="shared" si="216"/>
        <v>1917.64</v>
      </c>
      <c r="I186" s="529">
        <f t="shared" si="217"/>
        <v>191.76</v>
      </c>
      <c r="J186" s="527">
        <v>0</v>
      </c>
      <c r="K186" s="515">
        <f t="shared" si="200"/>
        <v>191.76</v>
      </c>
      <c r="L186" s="530"/>
    </row>
    <row r="187" spans="1:12" ht="18" customHeight="1">
      <c r="A187" s="514" t="s">
        <v>1616</v>
      </c>
      <c r="B187" s="515">
        <v>2438.96</v>
      </c>
      <c r="C187" s="515">
        <f aca="true" t="shared" si="230" ref="C187:G187">ROUND(B187-B187/1.15,2)</f>
        <v>318.13</v>
      </c>
      <c r="D187" s="515">
        <v>3091.14</v>
      </c>
      <c r="E187" s="515">
        <f t="shared" si="230"/>
        <v>403.19</v>
      </c>
      <c r="F187" s="515">
        <v>4166.98</v>
      </c>
      <c r="G187" s="515">
        <f t="shared" si="230"/>
        <v>543.52</v>
      </c>
      <c r="H187" s="515">
        <f t="shared" si="216"/>
        <v>421.61</v>
      </c>
      <c r="I187" s="529">
        <f t="shared" si="217"/>
        <v>42.16</v>
      </c>
      <c r="J187" s="527">
        <v>0</v>
      </c>
      <c r="K187" s="515">
        <f t="shared" si="200"/>
        <v>42.16</v>
      </c>
      <c r="L187" s="530"/>
    </row>
    <row r="188" spans="1:12" ht="18" customHeight="1">
      <c r="A188" s="514" t="s">
        <v>1617</v>
      </c>
      <c r="B188" s="515">
        <v>54.6</v>
      </c>
      <c r="C188" s="515">
        <f aca="true" t="shared" si="231" ref="C188:G188">ROUND(B188-B188/1.15,2)</f>
        <v>7.12</v>
      </c>
      <c r="D188" s="515">
        <v>33.5</v>
      </c>
      <c r="E188" s="515">
        <f t="shared" si="231"/>
        <v>4.37</v>
      </c>
      <c r="F188" s="515">
        <v>44.3</v>
      </c>
      <c r="G188" s="515">
        <f t="shared" si="231"/>
        <v>5.78</v>
      </c>
      <c r="H188" s="515">
        <f t="shared" si="216"/>
        <v>5.76</v>
      </c>
      <c r="I188" s="529">
        <f t="shared" si="217"/>
        <v>0.58</v>
      </c>
      <c r="J188" s="527">
        <v>0</v>
      </c>
      <c r="K188" s="515">
        <f t="shared" si="200"/>
        <v>0.58</v>
      </c>
      <c r="L188" s="530"/>
    </row>
    <row r="189" spans="1:12" ht="18" customHeight="1">
      <c r="A189" s="514" t="s">
        <v>1618</v>
      </c>
      <c r="B189" s="515">
        <v>3623.16</v>
      </c>
      <c r="C189" s="515">
        <f aca="true" t="shared" si="232" ref="C189:G189">ROUND(B189-B189/1.15,2)</f>
        <v>472.59</v>
      </c>
      <c r="D189" s="515">
        <v>4899.14</v>
      </c>
      <c r="E189" s="515">
        <f t="shared" si="232"/>
        <v>639.02</v>
      </c>
      <c r="F189" s="515">
        <v>5281.58</v>
      </c>
      <c r="G189" s="515">
        <f t="shared" si="232"/>
        <v>688.9</v>
      </c>
      <c r="H189" s="515">
        <f t="shared" si="216"/>
        <v>600.17</v>
      </c>
      <c r="I189" s="529">
        <f t="shared" si="217"/>
        <v>60.02</v>
      </c>
      <c r="J189" s="527">
        <v>0</v>
      </c>
      <c r="K189" s="515">
        <f t="shared" si="200"/>
        <v>60.02</v>
      </c>
      <c r="L189" s="530"/>
    </row>
    <row r="190" spans="1:12" ht="18" customHeight="1">
      <c r="A190" s="514" t="s">
        <v>1619</v>
      </c>
      <c r="B190" s="515">
        <v>45.1</v>
      </c>
      <c r="C190" s="515">
        <f aca="true" t="shared" si="233" ref="C190:G190">ROUND(B190-B190/1.15,2)</f>
        <v>5.88</v>
      </c>
      <c r="D190" s="515">
        <v>30.9</v>
      </c>
      <c r="E190" s="515">
        <f t="shared" si="233"/>
        <v>4.03</v>
      </c>
      <c r="F190" s="515">
        <v>51.9</v>
      </c>
      <c r="G190" s="515">
        <f t="shared" si="233"/>
        <v>6.77</v>
      </c>
      <c r="H190" s="515">
        <f t="shared" si="216"/>
        <v>5.56</v>
      </c>
      <c r="I190" s="529">
        <f t="shared" si="217"/>
        <v>0.56</v>
      </c>
      <c r="J190" s="527">
        <v>0</v>
      </c>
      <c r="K190" s="515">
        <f t="shared" si="200"/>
        <v>0.56</v>
      </c>
      <c r="L190" s="530"/>
    </row>
    <row r="191" spans="1:12" ht="18" customHeight="1">
      <c r="A191" s="513" t="s">
        <v>1334</v>
      </c>
      <c r="B191" s="512">
        <f aca="true" t="shared" si="234" ref="B191:I191">SUM(B192:B194)</f>
        <v>2560.3399999999997</v>
      </c>
      <c r="C191" s="512">
        <f t="shared" si="234"/>
        <v>333.96</v>
      </c>
      <c r="D191" s="512">
        <f t="shared" si="234"/>
        <v>3009.8600000000006</v>
      </c>
      <c r="E191" s="512">
        <f t="shared" si="234"/>
        <v>392.6</v>
      </c>
      <c r="F191" s="512">
        <f t="shared" si="234"/>
        <v>3124.16</v>
      </c>
      <c r="G191" s="512">
        <f t="shared" si="234"/>
        <v>407.5</v>
      </c>
      <c r="H191" s="512">
        <f t="shared" si="234"/>
        <v>378.03</v>
      </c>
      <c r="I191" s="526">
        <f t="shared" si="234"/>
        <v>37.8</v>
      </c>
      <c r="J191" s="527">
        <v>0</v>
      </c>
      <c r="K191" s="515">
        <f t="shared" si="200"/>
        <v>37.8</v>
      </c>
      <c r="L191" s="528"/>
    </row>
    <row r="192" spans="1:12" ht="18" customHeight="1">
      <c r="A192" s="514" t="s">
        <v>1620</v>
      </c>
      <c r="B192" s="515">
        <v>255.6</v>
      </c>
      <c r="C192" s="515">
        <f aca="true" t="shared" si="235" ref="C192:G192">ROUND(B192-B192/1.15,2)</f>
        <v>33.34</v>
      </c>
      <c r="D192" s="515">
        <v>271.3</v>
      </c>
      <c r="E192" s="515">
        <f t="shared" si="235"/>
        <v>35.39</v>
      </c>
      <c r="F192" s="515">
        <v>269</v>
      </c>
      <c r="G192" s="515">
        <f t="shared" si="235"/>
        <v>35.09</v>
      </c>
      <c r="H192" s="515">
        <f aca="true" t="shared" si="236" ref="H192:H194">ROUND((C192+E192+G192)/3,2)</f>
        <v>34.61</v>
      </c>
      <c r="I192" s="529">
        <f aca="true" t="shared" si="237" ref="I192:I194">ROUND(H192*0.1,2)</f>
        <v>3.46</v>
      </c>
      <c r="J192" s="527">
        <v>0</v>
      </c>
      <c r="K192" s="515">
        <f t="shared" si="200"/>
        <v>3.46</v>
      </c>
      <c r="L192" s="530"/>
    </row>
    <row r="193" spans="1:12" ht="18" customHeight="1">
      <c r="A193" s="514" t="s">
        <v>1621</v>
      </c>
      <c r="B193" s="515">
        <v>1758.09</v>
      </c>
      <c r="C193" s="515">
        <f aca="true" t="shared" si="238" ref="C193:G193">ROUND(B193-B193/1.15,2)</f>
        <v>229.32</v>
      </c>
      <c r="D193" s="515">
        <v>2080.32</v>
      </c>
      <c r="E193" s="515">
        <f t="shared" si="238"/>
        <v>271.35</v>
      </c>
      <c r="F193" s="515">
        <v>2137.31</v>
      </c>
      <c r="G193" s="515">
        <f t="shared" si="238"/>
        <v>278.78</v>
      </c>
      <c r="H193" s="515">
        <f t="shared" si="236"/>
        <v>259.82</v>
      </c>
      <c r="I193" s="529">
        <f t="shared" si="237"/>
        <v>25.98</v>
      </c>
      <c r="J193" s="527">
        <v>0</v>
      </c>
      <c r="K193" s="515">
        <f t="shared" si="200"/>
        <v>25.98</v>
      </c>
      <c r="L193" s="530"/>
    </row>
    <row r="194" spans="1:12" ht="18" customHeight="1">
      <c r="A194" s="514" t="s">
        <v>1622</v>
      </c>
      <c r="B194" s="515">
        <v>546.65</v>
      </c>
      <c r="C194" s="515">
        <f aca="true" t="shared" si="239" ref="C194:G194">ROUND(B194-B194/1.15,2)</f>
        <v>71.3</v>
      </c>
      <c r="D194" s="515">
        <v>658.24</v>
      </c>
      <c r="E194" s="515">
        <f t="shared" si="239"/>
        <v>85.86</v>
      </c>
      <c r="F194" s="515">
        <v>717.85</v>
      </c>
      <c r="G194" s="515">
        <f t="shared" si="239"/>
        <v>93.63</v>
      </c>
      <c r="H194" s="515">
        <f t="shared" si="236"/>
        <v>83.6</v>
      </c>
      <c r="I194" s="529">
        <f t="shared" si="237"/>
        <v>8.36</v>
      </c>
      <c r="J194" s="527">
        <v>0</v>
      </c>
      <c r="K194" s="515">
        <f t="shared" si="200"/>
        <v>8.36</v>
      </c>
      <c r="L194" s="530"/>
    </row>
    <row r="195" spans="1:12" ht="18" customHeight="1">
      <c r="A195" s="513" t="s">
        <v>1335</v>
      </c>
      <c r="B195" s="512">
        <f aca="true" t="shared" si="240" ref="B195:I195">SUM(B196:B198)</f>
        <v>2515.32</v>
      </c>
      <c r="C195" s="512">
        <f t="shared" si="240"/>
        <v>328.08000000000004</v>
      </c>
      <c r="D195" s="512">
        <f t="shared" si="240"/>
        <v>1966.56</v>
      </c>
      <c r="E195" s="512">
        <f t="shared" si="240"/>
        <v>256.51</v>
      </c>
      <c r="F195" s="512">
        <f t="shared" si="240"/>
        <v>3018.7</v>
      </c>
      <c r="G195" s="512">
        <f t="shared" si="240"/>
        <v>393.75</v>
      </c>
      <c r="H195" s="512">
        <f t="shared" si="240"/>
        <v>326.11</v>
      </c>
      <c r="I195" s="526">
        <f t="shared" si="240"/>
        <v>32.620000000000005</v>
      </c>
      <c r="J195" s="527">
        <v>0</v>
      </c>
      <c r="K195" s="515">
        <f t="shared" si="200"/>
        <v>32.620000000000005</v>
      </c>
      <c r="L195" s="528"/>
    </row>
    <row r="196" spans="1:12" ht="18" customHeight="1">
      <c r="A196" s="514" t="s">
        <v>1623</v>
      </c>
      <c r="B196" s="515">
        <v>923.07</v>
      </c>
      <c r="C196" s="515">
        <f aca="true" t="shared" si="241" ref="C196:G196">ROUND(B196-B196/1.15,2)</f>
        <v>120.4</v>
      </c>
      <c r="D196" s="515">
        <v>87.16</v>
      </c>
      <c r="E196" s="515">
        <f t="shared" si="241"/>
        <v>11.37</v>
      </c>
      <c r="F196" s="515">
        <v>978</v>
      </c>
      <c r="G196" s="515">
        <f t="shared" si="241"/>
        <v>127.57</v>
      </c>
      <c r="H196" s="515">
        <f aca="true" t="shared" si="242" ref="H196:H198">ROUND((C196+E196+G196)/3,2)</f>
        <v>86.45</v>
      </c>
      <c r="I196" s="529">
        <f aca="true" t="shared" si="243" ref="I196:I198">ROUND(H196*0.1,2)</f>
        <v>8.65</v>
      </c>
      <c r="J196" s="527">
        <v>0</v>
      </c>
      <c r="K196" s="515">
        <f t="shared" si="200"/>
        <v>8.65</v>
      </c>
      <c r="L196" s="530"/>
    </row>
    <row r="197" spans="1:12" ht="18" customHeight="1">
      <c r="A197" s="514" t="s">
        <v>1624</v>
      </c>
      <c r="B197" s="515">
        <v>199.58</v>
      </c>
      <c r="C197" s="515">
        <f aca="true" t="shared" si="244" ref="C197:G197">ROUND(B197-B197/1.15,2)</f>
        <v>26.03</v>
      </c>
      <c r="D197" s="515">
        <v>294.44</v>
      </c>
      <c r="E197" s="515">
        <f t="shared" si="244"/>
        <v>38.41</v>
      </c>
      <c r="F197" s="515">
        <v>338.17</v>
      </c>
      <c r="G197" s="515">
        <f t="shared" si="244"/>
        <v>44.11</v>
      </c>
      <c r="H197" s="515">
        <f t="shared" si="242"/>
        <v>36.18</v>
      </c>
      <c r="I197" s="529">
        <f t="shared" si="243"/>
        <v>3.62</v>
      </c>
      <c r="J197" s="527">
        <v>0</v>
      </c>
      <c r="K197" s="515">
        <f t="shared" si="200"/>
        <v>3.62</v>
      </c>
      <c r="L197" s="530"/>
    </row>
    <row r="198" spans="1:12" ht="18" customHeight="1">
      <c r="A198" s="514" t="s">
        <v>1625</v>
      </c>
      <c r="B198" s="515">
        <v>1392.67</v>
      </c>
      <c r="C198" s="515">
        <f aca="true" t="shared" si="245" ref="C198:G198">ROUND(B198-B198/1.15,2)</f>
        <v>181.65</v>
      </c>
      <c r="D198" s="515">
        <v>1584.96</v>
      </c>
      <c r="E198" s="515">
        <f t="shared" si="245"/>
        <v>206.73</v>
      </c>
      <c r="F198" s="515">
        <v>1702.53</v>
      </c>
      <c r="G198" s="515">
        <f t="shared" si="245"/>
        <v>222.07</v>
      </c>
      <c r="H198" s="515">
        <f t="shared" si="242"/>
        <v>203.48</v>
      </c>
      <c r="I198" s="529">
        <f t="shared" si="243"/>
        <v>20.35</v>
      </c>
      <c r="J198" s="527">
        <v>0</v>
      </c>
      <c r="K198" s="515">
        <f t="shared" si="200"/>
        <v>20.35</v>
      </c>
      <c r="L198" s="530"/>
    </row>
    <row r="199" spans="1:12" ht="18" customHeight="1">
      <c r="A199" s="513" t="s">
        <v>1107</v>
      </c>
      <c r="B199" s="512">
        <f aca="true" t="shared" si="246" ref="B199:I199">SUM(B200:B201)</f>
        <v>851.7099999999999</v>
      </c>
      <c r="C199" s="512">
        <f t="shared" si="246"/>
        <v>111.1</v>
      </c>
      <c r="D199" s="512">
        <f t="shared" si="246"/>
        <v>65</v>
      </c>
      <c r="E199" s="512">
        <f t="shared" si="246"/>
        <v>8.48</v>
      </c>
      <c r="F199" s="512">
        <f t="shared" si="246"/>
        <v>1047.46</v>
      </c>
      <c r="G199" s="512">
        <f t="shared" si="246"/>
        <v>136.63</v>
      </c>
      <c r="H199" s="512">
        <f t="shared" si="246"/>
        <v>85.4</v>
      </c>
      <c r="I199" s="526">
        <f t="shared" si="246"/>
        <v>8.54</v>
      </c>
      <c r="J199" s="527">
        <v>0</v>
      </c>
      <c r="K199" s="515">
        <f t="shared" si="200"/>
        <v>8.54</v>
      </c>
      <c r="L199" s="528"/>
    </row>
    <row r="200" spans="1:12" ht="18" customHeight="1">
      <c r="A200" s="514" t="s">
        <v>1626</v>
      </c>
      <c r="B200" s="515">
        <v>806.81</v>
      </c>
      <c r="C200" s="515">
        <f aca="true" t="shared" si="247" ref="C200:G200">ROUND(B200-B200/1.15,2)</f>
        <v>105.24</v>
      </c>
      <c r="D200" s="515">
        <v>0</v>
      </c>
      <c r="E200" s="515">
        <f t="shared" si="247"/>
        <v>0</v>
      </c>
      <c r="F200" s="515">
        <v>966.96</v>
      </c>
      <c r="G200" s="515">
        <f t="shared" si="247"/>
        <v>126.13</v>
      </c>
      <c r="H200" s="515">
        <f aca="true" t="shared" si="248" ref="H200:H206">ROUND((C200+E200+G200)/3,2)</f>
        <v>77.12</v>
      </c>
      <c r="I200" s="529">
        <f aca="true" t="shared" si="249" ref="I200:I206">ROUND(H200*0.1,2)</f>
        <v>7.71</v>
      </c>
      <c r="J200" s="527">
        <v>0</v>
      </c>
      <c r="K200" s="515">
        <f t="shared" si="200"/>
        <v>7.71</v>
      </c>
      <c r="L200" s="530"/>
    </row>
    <row r="201" spans="1:12" ht="18" customHeight="1">
      <c r="A201" s="514" t="s">
        <v>1627</v>
      </c>
      <c r="B201" s="515">
        <v>44.9</v>
      </c>
      <c r="C201" s="515">
        <f aca="true" t="shared" si="250" ref="C201:G201">ROUND(B201-B201/1.15,2)</f>
        <v>5.86</v>
      </c>
      <c r="D201" s="515">
        <v>65</v>
      </c>
      <c r="E201" s="515">
        <f t="shared" si="250"/>
        <v>8.48</v>
      </c>
      <c r="F201" s="515">
        <v>80.5</v>
      </c>
      <c r="G201" s="515">
        <f t="shared" si="250"/>
        <v>10.5</v>
      </c>
      <c r="H201" s="515">
        <f t="shared" si="248"/>
        <v>8.28</v>
      </c>
      <c r="I201" s="529">
        <f t="shared" si="249"/>
        <v>0.83</v>
      </c>
      <c r="J201" s="527">
        <v>0</v>
      </c>
      <c r="K201" s="515">
        <f t="shared" si="200"/>
        <v>0.83</v>
      </c>
      <c r="L201" s="530"/>
    </row>
    <row r="202" spans="1:12" ht="18" customHeight="1">
      <c r="A202" s="513" t="s">
        <v>623</v>
      </c>
      <c r="B202" s="512">
        <f aca="true" t="shared" si="251" ref="B202:I202">SUM(B203:B206)</f>
        <v>4265.200000000001</v>
      </c>
      <c r="C202" s="512">
        <f t="shared" si="251"/>
        <v>556.3299999999999</v>
      </c>
      <c r="D202" s="512">
        <f t="shared" si="251"/>
        <v>4794.43</v>
      </c>
      <c r="E202" s="512">
        <f t="shared" si="251"/>
        <v>625.3600000000001</v>
      </c>
      <c r="F202" s="512">
        <f t="shared" si="251"/>
        <v>5325.3</v>
      </c>
      <c r="G202" s="512">
        <f t="shared" si="251"/>
        <v>694.61</v>
      </c>
      <c r="H202" s="512">
        <f t="shared" si="251"/>
        <v>625.4300000000001</v>
      </c>
      <c r="I202" s="526">
        <f t="shared" si="251"/>
        <v>62.54</v>
      </c>
      <c r="J202" s="527">
        <v>0</v>
      </c>
      <c r="K202" s="515">
        <f t="shared" si="200"/>
        <v>62.54</v>
      </c>
      <c r="L202" s="528"/>
    </row>
    <row r="203" spans="1:12" ht="18" customHeight="1">
      <c r="A203" s="514" t="s">
        <v>1628</v>
      </c>
      <c r="B203" s="515">
        <v>272.4</v>
      </c>
      <c r="C203" s="515">
        <f aca="true" t="shared" si="252" ref="C203:G203">ROUND(B203-B203/1.15,2)</f>
        <v>35.53</v>
      </c>
      <c r="D203" s="515">
        <v>288.5</v>
      </c>
      <c r="E203" s="515">
        <f t="shared" si="252"/>
        <v>37.63</v>
      </c>
      <c r="F203" s="515">
        <v>276.5</v>
      </c>
      <c r="G203" s="515">
        <f t="shared" si="252"/>
        <v>36.07</v>
      </c>
      <c r="H203" s="515">
        <f t="shared" si="248"/>
        <v>36.41</v>
      </c>
      <c r="I203" s="529">
        <f t="shared" si="249"/>
        <v>3.64</v>
      </c>
      <c r="J203" s="527">
        <v>0</v>
      </c>
      <c r="K203" s="515">
        <f t="shared" si="200"/>
        <v>3.64</v>
      </c>
      <c r="L203" s="530"/>
    </row>
    <row r="204" spans="1:12" ht="18" customHeight="1">
      <c r="A204" s="514" t="s">
        <v>834</v>
      </c>
      <c r="B204" s="515">
        <v>3169.3</v>
      </c>
      <c r="C204" s="515">
        <f aca="true" t="shared" si="253" ref="C204:G204">ROUND(B204-B204/1.15,2)</f>
        <v>413.39</v>
      </c>
      <c r="D204" s="515">
        <v>3407.13</v>
      </c>
      <c r="E204" s="515">
        <f t="shared" si="253"/>
        <v>444.41</v>
      </c>
      <c r="F204" s="515">
        <v>3699.8</v>
      </c>
      <c r="G204" s="515">
        <f t="shared" si="253"/>
        <v>482.58</v>
      </c>
      <c r="H204" s="515">
        <f t="shared" si="248"/>
        <v>446.79</v>
      </c>
      <c r="I204" s="529">
        <f t="shared" si="249"/>
        <v>44.68</v>
      </c>
      <c r="J204" s="527">
        <v>0</v>
      </c>
      <c r="K204" s="515">
        <f t="shared" si="200"/>
        <v>44.68</v>
      </c>
      <c r="L204" s="530"/>
    </row>
    <row r="205" spans="1:12" ht="18" customHeight="1">
      <c r="A205" s="514" t="s">
        <v>1629</v>
      </c>
      <c r="B205" s="515">
        <v>507</v>
      </c>
      <c r="C205" s="515">
        <f aca="true" t="shared" si="254" ref="C205:G205">ROUND(B205-B205/1.15,2)</f>
        <v>66.13</v>
      </c>
      <c r="D205" s="515">
        <v>586.6</v>
      </c>
      <c r="E205" s="515">
        <f t="shared" si="254"/>
        <v>76.51</v>
      </c>
      <c r="F205" s="515">
        <v>599.6</v>
      </c>
      <c r="G205" s="515">
        <f t="shared" si="254"/>
        <v>78.21</v>
      </c>
      <c r="H205" s="515">
        <f t="shared" si="248"/>
        <v>73.62</v>
      </c>
      <c r="I205" s="529">
        <f t="shared" si="249"/>
        <v>7.36</v>
      </c>
      <c r="J205" s="527">
        <v>0</v>
      </c>
      <c r="K205" s="515">
        <f t="shared" si="200"/>
        <v>7.36</v>
      </c>
      <c r="L205" s="530"/>
    </row>
    <row r="206" spans="1:12" ht="18" customHeight="1">
      <c r="A206" s="514" t="s">
        <v>1630</v>
      </c>
      <c r="B206" s="515">
        <v>316.5</v>
      </c>
      <c r="C206" s="515">
        <f aca="true" t="shared" si="255" ref="C206:G206">ROUND(B206-B206/1.15,2)</f>
        <v>41.28</v>
      </c>
      <c r="D206" s="515">
        <v>512.2</v>
      </c>
      <c r="E206" s="515">
        <f t="shared" si="255"/>
        <v>66.81</v>
      </c>
      <c r="F206" s="515">
        <v>749.4</v>
      </c>
      <c r="G206" s="515">
        <f t="shared" si="255"/>
        <v>97.75</v>
      </c>
      <c r="H206" s="515">
        <f t="shared" si="248"/>
        <v>68.61</v>
      </c>
      <c r="I206" s="529">
        <f t="shared" si="249"/>
        <v>6.86</v>
      </c>
      <c r="J206" s="527">
        <v>0</v>
      </c>
      <c r="K206" s="515">
        <f t="shared" si="200"/>
        <v>6.86</v>
      </c>
      <c r="L206" s="530"/>
    </row>
    <row r="207" spans="1:12" ht="18" customHeight="1">
      <c r="A207" s="513" t="s">
        <v>621</v>
      </c>
      <c r="B207" s="512">
        <f aca="true" t="shared" si="256" ref="B207:I207">SUM(B208:B210)</f>
        <v>848.5799999999999</v>
      </c>
      <c r="C207" s="512">
        <f t="shared" si="256"/>
        <v>110.69000000000001</v>
      </c>
      <c r="D207" s="512">
        <f t="shared" si="256"/>
        <v>819.8800000000001</v>
      </c>
      <c r="E207" s="512">
        <f t="shared" si="256"/>
        <v>106.93</v>
      </c>
      <c r="F207" s="512">
        <f t="shared" si="256"/>
        <v>927.4599999999999</v>
      </c>
      <c r="G207" s="512">
        <f t="shared" si="256"/>
        <v>120.98</v>
      </c>
      <c r="H207" s="512">
        <f t="shared" si="256"/>
        <v>112.86</v>
      </c>
      <c r="I207" s="526">
        <f t="shared" si="256"/>
        <v>11.290000000000001</v>
      </c>
      <c r="J207" s="527">
        <v>0</v>
      </c>
      <c r="K207" s="515">
        <f t="shared" si="200"/>
        <v>11.290000000000001</v>
      </c>
      <c r="L207" s="528"/>
    </row>
    <row r="208" spans="1:12" ht="18" customHeight="1">
      <c r="A208" s="514" t="s">
        <v>836</v>
      </c>
      <c r="B208" s="515">
        <v>642.28</v>
      </c>
      <c r="C208" s="515">
        <f aca="true" t="shared" si="257" ref="C208:G208">ROUND(B208-B208/1.15,2)</f>
        <v>83.78</v>
      </c>
      <c r="D208" s="515">
        <v>607.08</v>
      </c>
      <c r="E208" s="515">
        <f t="shared" si="257"/>
        <v>79.18</v>
      </c>
      <c r="F208" s="515">
        <v>720.86</v>
      </c>
      <c r="G208" s="515">
        <f t="shared" si="257"/>
        <v>94.03</v>
      </c>
      <c r="H208" s="515">
        <f aca="true" t="shared" si="258" ref="H208:H210">ROUND((C208+E208+G208)/3,2)</f>
        <v>85.66</v>
      </c>
      <c r="I208" s="529">
        <f aca="true" t="shared" si="259" ref="I208:I210">ROUND(H208*0.1,2)</f>
        <v>8.57</v>
      </c>
      <c r="J208" s="527">
        <v>0</v>
      </c>
      <c r="K208" s="515">
        <f t="shared" si="200"/>
        <v>8.57</v>
      </c>
      <c r="L208" s="530"/>
    </row>
    <row r="209" spans="1:12" ht="18" customHeight="1">
      <c r="A209" s="514" t="s">
        <v>1631</v>
      </c>
      <c r="B209" s="515">
        <v>120.8</v>
      </c>
      <c r="C209" s="515">
        <f aca="true" t="shared" si="260" ref="C209:G209">ROUND(B209-B209/1.15,2)</f>
        <v>15.76</v>
      </c>
      <c r="D209" s="515">
        <v>135.8</v>
      </c>
      <c r="E209" s="515">
        <f t="shared" si="260"/>
        <v>17.71</v>
      </c>
      <c r="F209" s="515">
        <v>128.2</v>
      </c>
      <c r="G209" s="515">
        <f t="shared" si="260"/>
        <v>16.72</v>
      </c>
      <c r="H209" s="515">
        <f t="shared" si="258"/>
        <v>16.73</v>
      </c>
      <c r="I209" s="529">
        <f t="shared" si="259"/>
        <v>1.67</v>
      </c>
      <c r="J209" s="527">
        <v>0</v>
      </c>
      <c r="K209" s="515">
        <f t="shared" si="200"/>
        <v>1.67</v>
      </c>
      <c r="L209" s="530"/>
    </row>
    <row r="210" spans="1:12" ht="18" customHeight="1">
      <c r="A210" s="514" t="s">
        <v>1632</v>
      </c>
      <c r="B210" s="515">
        <v>85.5</v>
      </c>
      <c r="C210" s="515">
        <f aca="true" t="shared" si="261" ref="C210:G210">ROUND(B210-B210/1.15,2)</f>
        <v>11.15</v>
      </c>
      <c r="D210" s="515">
        <v>77</v>
      </c>
      <c r="E210" s="515">
        <f t="shared" si="261"/>
        <v>10.04</v>
      </c>
      <c r="F210" s="515">
        <v>78.4</v>
      </c>
      <c r="G210" s="515">
        <f t="shared" si="261"/>
        <v>10.23</v>
      </c>
      <c r="H210" s="515">
        <f t="shared" si="258"/>
        <v>10.47</v>
      </c>
      <c r="I210" s="529">
        <f t="shared" si="259"/>
        <v>1.05</v>
      </c>
      <c r="J210" s="527">
        <v>0</v>
      </c>
      <c r="K210" s="515">
        <f t="shared" si="200"/>
        <v>1.05</v>
      </c>
      <c r="L210" s="530"/>
    </row>
    <row r="211" spans="1:12" ht="18" customHeight="1">
      <c r="A211" s="356" t="s">
        <v>625</v>
      </c>
      <c r="B211" s="512">
        <f aca="true" t="shared" si="262" ref="B211:I211">SUM(B212:B234)/2</f>
        <v>74352.12</v>
      </c>
      <c r="C211" s="512">
        <f t="shared" si="262"/>
        <v>9698.12</v>
      </c>
      <c r="D211" s="512">
        <f t="shared" si="262"/>
        <v>90115.14000000001</v>
      </c>
      <c r="E211" s="512">
        <f t="shared" si="262"/>
        <v>11754.139999999998</v>
      </c>
      <c r="F211" s="512">
        <f t="shared" si="262"/>
        <v>102806.70000000001</v>
      </c>
      <c r="G211" s="512">
        <f t="shared" si="262"/>
        <v>13409.570000000002</v>
      </c>
      <c r="H211" s="512">
        <f t="shared" si="262"/>
        <v>11620.62</v>
      </c>
      <c r="I211" s="526">
        <f t="shared" si="262"/>
        <v>1162.0800000000002</v>
      </c>
      <c r="J211" s="527">
        <v>0</v>
      </c>
      <c r="K211" s="515">
        <f t="shared" si="200"/>
        <v>1162.0800000000002</v>
      </c>
      <c r="L211" s="528"/>
    </row>
    <row r="212" spans="1:12" ht="18" customHeight="1">
      <c r="A212" s="513" t="s">
        <v>1336</v>
      </c>
      <c r="B212" s="512">
        <f aca="true" t="shared" si="263" ref="B212:I212">SUM(B213:B218)</f>
        <v>53937.75</v>
      </c>
      <c r="C212" s="512">
        <f t="shared" si="263"/>
        <v>7035.37</v>
      </c>
      <c r="D212" s="512">
        <f t="shared" si="263"/>
        <v>68819.3</v>
      </c>
      <c r="E212" s="512">
        <f t="shared" si="263"/>
        <v>8976.43</v>
      </c>
      <c r="F212" s="512">
        <f t="shared" si="263"/>
        <v>80802.41</v>
      </c>
      <c r="G212" s="512">
        <f t="shared" si="263"/>
        <v>10539.449999999999</v>
      </c>
      <c r="H212" s="512">
        <f t="shared" si="263"/>
        <v>8850.419999999998</v>
      </c>
      <c r="I212" s="526">
        <f t="shared" si="263"/>
        <v>885.0400000000001</v>
      </c>
      <c r="J212" s="527">
        <v>0</v>
      </c>
      <c r="K212" s="515">
        <f t="shared" si="200"/>
        <v>885.0400000000001</v>
      </c>
      <c r="L212" s="528"/>
    </row>
    <row r="213" spans="1:12" ht="18" customHeight="1">
      <c r="A213" s="514" t="s">
        <v>1633</v>
      </c>
      <c r="B213" s="515">
        <v>1502.87</v>
      </c>
      <c r="C213" s="515">
        <f aca="true" t="shared" si="264" ref="C213:G213">ROUND(B213-B213/1.15,2)</f>
        <v>196.03</v>
      </c>
      <c r="D213" s="515">
        <v>1839.88</v>
      </c>
      <c r="E213" s="515">
        <f t="shared" si="264"/>
        <v>239.98</v>
      </c>
      <c r="F213" s="515">
        <v>2136.6</v>
      </c>
      <c r="G213" s="515">
        <f t="shared" si="264"/>
        <v>278.69</v>
      </c>
      <c r="H213" s="515">
        <f aca="true" t="shared" si="265" ref="H213:H218">ROUND((C213+E213+G213)/3,2)</f>
        <v>238.23</v>
      </c>
      <c r="I213" s="529">
        <f aca="true" t="shared" si="266" ref="I213:I218">ROUND(H213*0.1,2)</f>
        <v>23.82</v>
      </c>
      <c r="J213" s="527">
        <v>0</v>
      </c>
      <c r="K213" s="515">
        <f t="shared" si="200"/>
        <v>23.82</v>
      </c>
      <c r="L213" s="530"/>
    </row>
    <row r="214" spans="1:12" ht="18" customHeight="1">
      <c r="A214" s="514" t="s">
        <v>1634</v>
      </c>
      <c r="B214" s="515">
        <v>37429.86</v>
      </c>
      <c r="C214" s="515">
        <f aca="true" t="shared" si="267" ref="C214:G214">ROUND(B214-B214/1.15,2)</f>
        <v>4882.16</v>
      </c>
      <c r="D214" s="515">
        <v>48654.24</v>
      </c>
      <c r="E214" s="515">
        <f t="shared" si="267"/>
        <v>6346.21</v>
      </c>
      <c r="F214" s="515">
        <v>57836.51</v>
      </c>
      <c r="G214" s="515">
        <f t="shared" si="267"/>
        <v>7543.89</v>
      </c>
      <c r="H214" s="515">
        <f t="shared" si="265"/>
        <v>6257.42</v>
      </c>
      <c r="I214" s="529">
        <f t="shared" si="266"/>
        <v>625.74</v>
      </c>
      <c r="J214" s="527">
        <v>0</v>
      </c>
      <c r="K214" s="515">
        <f t="shared" si="200"/>
        <v>625.74</v>
      </c>
      <c r="L214" s="530"/>
    </row>
    <row r="215" spans="1:12" ht="18" customHeight="1">
      <c r="A215" s="514" t="s">
        <v>1635</v>
      </c>
      <c r="B215" s="515">
        <v>9389.58</v>
      </c>
      <c r="C215" s="515">
        <f aca="true" t="shared" si="268" ref="C215:G215">ROUND(B215-B215/1.15,2)</f>
        <v>1224.73</v>
      </c>
      <c r="D215" s="515">
        <v>11336.42</v>
      </c>
      <c r="E215" s="515">
        <f t="shared" si="268"/>
        <v>1478.66</v>
      </c>
      <c r="F215" s="515">
        <v>12719.59</v>
      </c>
      <c r="G215" s="515">
        <f t="shared" si="268"/>
        <v>1659.08</v>
      </c>
      <c r="H215" s="515">
        <f t="shared" si="265"/>
        <v>1454.16</v>
      </c>
      <c r="I215" s="529">
        <f t="shared" si="266"/>
        <v>145.42</v>
      </c>
      <c r="J215" s="527">
        <v>0</v>
      </c>
      <c r="K215" s="515">
        <f t="shared" si="200"/>
        <v>145.42</v>
      </c>
      <c r="L215" s="530"/>
    </row>
    <row r="216" spans="1:12" ht="18" customHeight="1">
      <c r="A216" s="514" t="s">
        <v>1636</v>
      </c>
      <c r="B216" s="515">
        <v>4775.16</v>
      </c>
      <c r="C216" s="515">
        <f aca="true" t="shared" si="269" ref="C216:G216">ROUND(B216-B216/1.15,2)</f>
        <v>622.85</v>
      </c>
      <c r="D216" s="515">
        <v>6128.35</v>
      </c>
      <c r="E216" s="515">
        <f t="shared" si="269"/>
        <v>799.35</v>
      </c>
      <c r="F216" s="515">
        <v>6942.64</v>
      </c>
      <c r="G216" s="515">
        <f t="shared" si="269"/>
        <v>905.56</v>
      </c>
      <c r="H216" s="515">
        <f t="shared" si="265"/>
        <v>775.92</v>
      </c>
      <c r="I216" s="529">
        <f t="shared" si="266"/>
        <v>77.59</v>
      </c>
      <c r="J216" s="527">
        <v>0</v>
      </c>
      <c r="K216" s="515">
        <f t="shared" si="200"/>
        <v>77.59</v>
      </c>
      <c r="L216" s="530"/>
    </row>
    <row r="217" spans="1:12" ht="18" customHeight="1">
      <c r="A217" s="514" t="s">
        <v>1637</v>
      </c>
      <c r="B217" s="515">
        <v>235.08</v>
      </c>
      <c r="C217" s="515">
        <f aca="true" t="shared" si="270" ref="C217:G217">ROUND(B217-B217/1.15,2)</f>
        <v>30.66</v>
      </c>
      <c r="D217" s="515">
        <v>242.31</v>
      </c>
      <c r="E217" s="515">
        <f t="shared" si="270"/>
        <v>31.61</v>
      </c>
      <c r="F217" s="515">
        <v>244.57</v>
      </c>
      <c r="G217" s="515">
        <f t="shared" si="270"/>
        <v>31.9</v>
      </c>
      <c r="H217" s="515">
        <f t="shared" si="265"/>
        <v>31.39</v>
      </c>
      <c r="I217" s="529">
        <f t="shared" si="266"/>
        <v>3.14</v>
      </c>
      <c r="J217" s="527">
        <v>0</v>
      </c>
      <c r="K217" s="515">
        <f t="shared" si="200"/>
        <v>3.14</v>
      </c>
      <c r="L217" s="530"/>
    </row>
    <row r="218" spans="1:12" ht="18" customHeight="1">
      <c r="A218" s="514" t="s">
        <v>1638</v>
      </c>
      <c r="B218" s="515">
        <v>605.2</v>
      </c>
      <c r="C218" s="515">
        <f aca="true" t="shared" si="271" ref="C218:G218">ROUND(B218-B218/1.15,2)</f>
        <v>78.94</v>
      </c>
      <c r="D218" s="515">
        <v>618.1</v>
      </c>
      <c r="E218" s="515">
        <f t="shared" si="271"/>
        <v>80.62</v>
      </c>
      <c r="F218" s="515">
        <v>922.5</v>
      </c>
      <c r="G218" s="515">
        <f t="shared" si="271"/>
        <v>120.33</v>
      </c>
      <c r="H218" s="515">
        <f t="shared" si="265"/>
        <v>93.3</v>
      </c>
      <c r="I218" s="529">
        <f t="shared" si="266"/>
        <v>9.33</v>
      </c>
      <c r="J218" s="527">
        <v>0</v>
      </c>
      <c r="K218" s="515">
        <f t="shared" si="200"/>
        <v>9.33</v>
      </c>
      <c r="L218" s="530"/>
    </row>
    <row r="219" spans="1:12" ht="18" customHeight="1">
      <c r="A219" s="513" t="s">
        <v>1108</v>
      </c>
      <c r="B219" s="512">
        <f aca="true" t="shared" si="272" ref="B219:I219">SUM(B220:B221)</f>
        <v>1199.3200000000002</v>
      </c>
      <c r="C219" s="512">
        <f t="shared" si="272"/>
        <v>156.43</v>
      </c>
      <c r="D219" s="512">
        <f t="shared" si="272"/>
        <v>1595.15</v>
      </c>
      <c r="E219" s="512">
        <f t="shared" si="272"/>
        <v>208.06</v>
      </c>
      <c r="F219" s="512">
        <f t="shared" si="272"/>
        <v>1431.68</v>
      </c>
      <c r="G219" s="512">
        <f t="shared" si="272"/>
        <v>186.73999999999998</v>
      </c>
      <c r="H219" s="512">
        <f t="shared" si="272"/>
        <v>183.74</v>
      </c>
      <c r="I219" s="526">
        <f t="shared" si="272"/>
        <v>18.38</v>
      </c>
      <c r="J219" s="527">
        <v>0</v>
      </c>
      <c r="K219" s="515">
        <f t="shared" si="200"/>
        <v>18.38</v>
      </c>
      <c r="L219" s="528"/>
    </row>
    <row r="220" spans="1:12" ht="18" customHeight="1">
      <c r="A220" s="514" t="s">
        <v>1639</v>
      </c>
      <c r="B220" s="515">
        <v>30.92</v>
      </c>
      <c r="C220" s="515">
        <f aca="true" t="shared" si="273" ref="C220:G220">ROUND(B220-B220/1.15,2)</f>
        <v>4.03</v>
      </c>
      <c r="D220" s="515">
        <v>47.77</v>
      </c>
      <c r="E220" s="515">
        <f t="shared" si="273"/>
        <v>6.23</v>
      </c>
      <c r="F220" s="515">
        <v>56.66</v>
      </c>
      <c r="G220" s="515">
        <f t="shared" si="273"/>
        <v>7.39</v>
      </c>
      <c r="H220" s="515">
        <f aca="true" t="shared" si="274" ref="H220:H227">ROUND((C220+E220+G220)/3,2)</f>
        <v>5.88</v>
      </c>
      <c r="I220" s="529">
        <f aca="true" t="shared" si="275" ref="I220:I227">ROUND(H220*0.1,2)</f>
        <v>0.59</v>
      </c>
      <c r="J220" s="527">
        <v>0</v>
      </c>
      <c r="K220" s="515">
        <f t="shared" si="200"/>
        <v>0.59</v>
      </c>
      <c r="L220" s="530"/>
    </row>
    <row r="221" spans="1:12" ht="18" customHeight="1">
      <c r="A221" s="514" t="s">
        <v>1640</v>
      </c>
      <c r="B221" s="515">
        <v>1168.4</v>
      </c>
      <c r="C221" s="515">
        <f aca="true" t="shared" si="276" ref="C221:G221">ROUND(B221-B221/1.15,2)</f>
        <v>152.4</v>
      </c>
      <c r="D221" s="515">
        <v>1547.38</v>
      </c>
      <c r="E221" s="515">
        <f t="shared" si="276"/>
        <v>201.83</v>
      </c>
      <c r="F221" s="515">
        <v>1375.02</v>
      </c>
      <c r="G221" s="515">
        <f t="shared" si="276"/>
        <v>179.35</v>
      </c>
      <c r="H221" s="515">
        <f t="shared" si="274"/>
        <v>177.86</v>
      </c>
      <c r="I221" s="529">
        <f t="shared" si="275"/>
        <v>17.79</v>
      </c>
      <c r="J221" s="527">
        <v>0</v>
      </c>
      <c r="K221" s="515">
        <f t="shared" si="200"/>
        <v>17.79</v>
      </c>
      <c r="L221" s="530"/>
    </row>
    <row r="222" spans="1:12" ht="18" customHeight="1">
      <c r="A222" s="513" t="s">
        <v>626</v>
      </c>
      <c r="B222" s="512">
        <f aca="true" t="shared" si="277" ref="B222:I222">SUM(B223:B227)</f>
        <v>2533.43</v>
      </c>
      <c r="C222" s="512">
        <f t="shared" si="277"/>
        <v>330.45</v>
      </c>
      <c r="D222" s="512">
        <f t="shared" si="277"/>
        <v>2807.3999999999996</v>
      </c>
      <c r="E222" s="512">
        <f t="shared" si="277"/>
        <v>366.18000000000006</v>
      </c>
      <c r="F222" s="512">
        <f t="shared" si="277"/>
        <v>3126.27</v>
      </c>
      <c r="G222" s="512">
        <f t="shared" si="277"/>
        <v>407.77</v>
      </c>
      <c r="H222" s="512">
        <f t="shared" si="277"/>
        <v>368.14000000000004</v>
      </c>
      <c r="I222" s="526">
        <f t="shared" si="277"/>
        <v>36.82</v>
      </c>
      <c r="J222" s="527">
        <v>0</v>
      </c>
      <c r="K222" s="515">
        <f t="shared" si="200"/>
        <v>36.82</v>
      </c>
      <c r="L222" s="528"/>
    </row>
    <row r="223" spans="1:12" ht="18" customHeight="1">
      <c r="A223" s="514" t="s">
        <v>1641</v>
      </c>
      <c r="B223" s="515">
        <v>460.25</v>
      </c>
      <c r="C223" s="515">
        <f aca="true" t="shared" si="278" ref="C223:G223">ROUND(B223-B223/1.15,2)</f>
        <v>60.03</v>
      </c>
      <c r="D223" s="515">
        <v>379.01</v>
      </c>
      <c r="E223" s="515">
        <f t="shared" si="278"/>
        <v>49.44</v>
      </c>
      <c r="F223" s="515">
        <v>477.27</v>
      </c>
      <c r="G223" s="515">
        <f t="shared" si="278"/>
        <v>62.25</v>
      </c>
      <c r="H223" s="515">
        <f t="shared" si="274"/>
        <v>57.24</v>
      </c>
      <c r="I223" s="529">
        <f t="shared" si="275"/>
        <v>5.72</v>
      </c>
      <c r="J223" s="527">
        <v>0</v>
      </c>
      <c r="K223" s="515">
        <f t="shared" si="200"/>
        <v>5.72</v>
      </c>
      <c r="L223" s="530"/>
    </row>
    <row r="224" spans="1:12" ht="18" customHeight="1">
      <c r="A224" s="514" t="s">
        <v>838</v>
      </c>
      <c r="B224" s="515">
        <v>804.98</v>
      </c>
      <c r="C224" s="515">
        <f aca="true" t="shared" si="279" ref="C224:G224">ROUND(B224-B224/1.15,2)</f>
        <v>105</v>
      </c>
      <c r="D224" s="515">
        <v>1101.79</v>
      </c>
      <c r="E224" s="515">
        <f t="shared" si="279"/>
        <v>143.71</v>
      </c>
      <c r="F224" s="515">
        <v>1404.2</v>
      </c>
      <c r="G224" s="515">
        <f t="shared" si="279"/>
        <v>183.16</v>
      </c>
      <c r="H224" s="515">
        <f t="shared" si="274"/>
        <v>143.96</v>
      </c>
      <c r="I224" s="529">
        <f t="shared" si="275"/>
        <v>14.4</v>
      </c>
      <c r="J224" s="527">
        <v>0</v>
      </c>
      <c r="K224" s="515">
        <f t="shared" si="200"/>
        <v>14.4</v>
      </c>
      <c r="L224" s="530"/>
    </row>
    <row r="225" spans="1:12" ht="18" customHeight="1">
      <c r="A225" s="514" t="s">
        <v>1642</v>
      </c>
      <c r="B225" s="515">
        <v>790.6</v>
      </c>
      <c r="C225" s="515">
        <f aca="true" t="shared" si="280" ref="C225:G225">ROUND(B225-B225/1.15,2)</f>
        <v>103.12</v>
      </c>
      <c r="D225" s="515">
        <v>785.4</v>
      </c>
      <c r="E225" s="515">
        <f t="shared" si="280"/>
        <v>102.44</v>
      </c>
      <c r="F225" s="515">
        <v>801.8</v>
      </c>
      <c r="G225" s="515">
        <f t="shared" si="280"/>
        <v>104.58</v>
      </c>
      <c r="H225" s="515">
        <f t="shared" si="274"/>
        <v>103.38</v>
      </c>
      <c r="I225" s="529">
        <f t="shared" si="275"/>
        <v>10.34</v>
      </c>
      <c r="J225" s="527">
        <v>0</v>
      </c>
      <c r="K225" s="515">
        <f aca="true" t="shared" si="281" ref="K225:K288">I225+J225</f>
        <v>10.34</v>
      </c>
      <c r="L225" s="530"/>
    </row>
    <row r="226" spans="1:12" ht="18" customHeight="1">
      <c r="A226" s="514" t="s">
        <v>1643</v>
      </c>
      <c r="B226" s="515">
        <v>53.1</v>
      </c>
      <c r="C226" s="515">
        <f aca="true" t="shared" si="282" ref="C226:G226">ROUND(B226-B226/1.15,2)</f>
        <v>6.93</v>
      </c>
      <c r="D226" s="515">
        <v>83.7</v>
      </c>
      <c r="E226" s="515">
        <f t="shared" si="282"/>
        <v>10.92</v>
      </c>
      <c r="F226" s="515">
        <v>81.2</v>
      </c>
      <c r="G226" s="515">
        <f t="shared" si="282"/>
        <v>10.59</v>
      </c>
      <c r="H226" s="515">
        <f t="shared" si="274"/>
        <v>9.48</v>
      </c>
      <c r="I226" s="529">
        <f t="shared" si="275"/>
        <v>0.95</v>
      </c>
      <c r="J226" s="527">
        <v>0</v>
      </c>
      <c r="K226" s="515">
        <f t="shared" si="281"/>
        <v>0.95</v>
      </c>
      <c r="L226" s="530"/>
    </row>
    <row r="227" spans="1:12" ht="18" customHeight="1">
      <c r="A227" s="514" t="s">
        <v>1644</v>
      </c>
      <c r="B227" s="515">
        <v>424.5</v>
      </c>
      <c r="C227" s="515">
        <f aca="true" t="shared" si="283" ref="C227:G227">ROUND(B227-B227/1.15,2)</f>
        <v>55.37</v>
      </c>
      <c r="D227" s="515">
        <v>457.5</v>
      </c>
      <c r="E227" s="515">
        <f t="shared" si="283"/>
        <v>59.67</v>
      </c>
      <c r="F227" s="515">
        <v>361.8</v>
      </c>
      <c r="G227" s="515">
        <f t="shared" si="283"/>
        <v>47.19</v>
      </c>
      <c r="H227" s="515">
        <f t="shared" si="274"/>
        <v>54.08</v>
      </c>
      <c r="I227" s="529">
        <f t="shared" si="275"/>
        <v>5.41</v>
      </c>
      <c r="J227" s="527">
        <v>0</v>
      </c>
      <c r="K227" s="515">
        <f t="shared" si="281"/>
        <v>5.41</v>
      </c>
      <c r="L227" s="530"/>
    </row>
    <row r="228" spans="1:12" ht="18" customHeight="1">
      <c r="A228" s="513" t="s">
        <v>754</v>
      </c>
      <c r="B228" s="512">
        <f aca="true" t="shared" si="284" ref="B228:I228">SUM(B229:B234)</f>
        <v>16681.62</v>
      </c>
      <c r="C228" s="512">
        <f t="shared" si="284"/>
        <v>2175.8700000000003</v>
      </c>
      <c r="D228" s="512">
        <f t="shared" si="284"/>
        <v>16893.29</v>
      </c>
      <c r="E228" s="512">
        <f t="shared" si="284"/>
        <v>2203.47</v>
      </c>
      <c r="F228" s="512">
        <f t="shared" si="284"/>
        <v>17446.34</v>
      </c>
      <c r="G228" s="512">
        <f t="shared" si="284"/>
        <v>2275.61</v>
      </c>
      <c r="H228" s="512">
        <f t="shared" si="284"/>
        <v>2218.32</v>
      </c>
      <c r="I228" s="526">
        <f t="shared" si="284"/>
        <v>221.84</v>
      </c>
      <c r="J228" s="527">
        <v>0</v>
      </c>
      <c r="K228" s="515">
        <f t="shared" si="281"/>
        <v>221.84</v>
      </c>
      <c r="L228" s="528"/>
    </row>
    <row r="229" spans="1:12" ht="18" customHeight="1">
      <c r="A229" s="514" t="s">
        <v>1645</v>
      </c>
      <c r="B229" s="515">
        <v>919.13</v>
      </c>
      <c r="C229" s="515">
        <f aca="true" t="shared" si="285" ref="C229:G229">ROUND(B229-B229/1.15,2)</f>
        <v>119.89</v>
      </c>
      <c r="D229" s="515">
        <v>834.84</v>
      </c>
      <c r="E229" s="515">
        <f t="shared" si="285"/>
        <v>108.89</v>
      </c>
      <c r="F229" s="515">
        <v>761.14</v>
      </c>
      <c r="G229" s="515">
        <f t="shared" si="285"/>
        <v>99.28</v>
      </c>
      <c r="H229" s="515">
        <f aca="true" t="shared" si="286" ref="H229:H234">ROUND((C229+E229+G229)/3,2)</f>
        <v>109.35</v>
      </c>
      <c r="I229" s="529">
        <f aca="true" t="shared" si="287" ref="I229:I234">ROUND(H229*0.1,2)</f>
        <v>10.94</v>
      </c>
      <c r="J229" s="527">
        <v>0</v>
      </c>
      <c r="K229" s="515">
        <f t="shared" si="281"/>
        <v>10.94</v>
      </c>
      <c r="L229" s="530"/>
    </row>
    <row r="230" spans="1:12" ht="18" customHeight="1">
      <c r="A230" s="514" t="s">
        <v>1646</v>
      </c>
      <c r="B230" s="515">
        <v>14032.89</v>
      </c>
      <c r="C230" s="515">
        <f aca="true" t="shared" si="288" ref="C230:G230">ROUND(B230-B230/1.15,2)</f>
        <v>1830.38</v>
      </c>
      <c r="D230" s="515">
        <v>14336.45</v>
      </c>
      <c r="E230" s="515">
        <f t="shared" si="288"/>
        <v>1869.97</v>
      </c>
      <c r="F230" s="515">
        <v>14930.2</v>
      </c>
      <c r="G230" s="515">
        <f t="shared" si="288"/>
        <v>1947.42</v>
      </c>
      <c r="H230" s="515">
        <f t="shared" si="286"/>
        <v>1882.59</v>
      </c>
      <c r="I230" s="529">
        <f t="shared" si="287"/>
        <v>188.26</v>
      </c>
      <c r="J230" s="527">
        <v>0</v>
      </c>
      <c r="K230" s="515">
        <f t="shared" si="281"/>
        <v>188.26</v>
      </c>
      <c r="L230" s="530"/>
    </row>
    <row r="231" spans="1:12" ht="18" customHeight="1">
      <c r="A231" s="514" t="s">
        <v>1647</v>
      </c>
      <c r="B231" s="515">
        <v>275.3</v>
      </c>
      <c r="C231" s="515">
        <f aca="true" t="shared" si="289" ref="C231:G231">ROUND(B231-B231/1.15,2)</f>
        <v>35.91</v>
      </c>
      <c r="D231" s="515">
        <v>309.5</v>
      </c>
      <c r="E231" s="515">
        <f t="shared" si="289"/>
        <v>40.37</v>
      </c>
      <c r="F231" s="515">
        <v>402.3</v>
      </c>
      <c r="G231" s="515">
        <f t="shared" si="289"/>
        <v>52.47</v>
      </c>
      <c r="H231" s="515">
        <f t="shared" si="286"/>
        <v>42.92</v>
      </c>
      <c r="I231" s="529">
        <f t="shared" si="287"/>
        <v>4.29</v>
      </c>
      <c r="J231" s="527">
        <v>0</v>
      </c>
      <c r="K231" s="515">
        <f t="shared" si="281"/>
        <v>4.29</v>
      </c>
      <c r="L231" s="530"/>
    </row>
    <row r="232" spans="1:12" ht="18" customHeight="1">
      <c r="A232" s="514" t="s">
        <v>839</v>
      </c>
      <c r="B232" s="515">
        <v>1452.5</v>
      </c>
      <c r="C232" s="515">
        <f aca="true" t="shared" si="290" ref="C232:G232">ROUND(B232-B232/1.15,2)</f>
        <v>189.46</v>
      </c>
      <c r="D232" s="515">
        <v>1410.8</v>
      </c>
      <c r="E232" s="515">
        <f t="shared" si="290"/>
        <v>184.02</v>
      </c>
      <c r="F232" s="515">
        <v>1352.7</v>
      </c>
      <c r="G232" s="515">
        <f t="shared" si="290"/>
        <v>176.44</v>
      </c>
      <c r="H232" s="515">
        <f t="shared" si="286"/>
        <v>183.31</v>
      </c>
      <c r="I232" s="529">
        <f t="shared" si="287"/>
        <v>18.33</v>
      </c>
      <c r="J232" s="527">
        <v>0</v>
      </c>
      <c r="K232" s="515">
        <f t="shared" si="281"/>
        <v>18.33</v>
      </c>
      <c r="L232" s="530"/>
    </row>
    <row r="233" spans="1:12" ht="18" customHeight="1">
      <c r="A233" s="514" t="s">
        <v>1648</v>
      </c>
      <c r="B233" s="515">
        <v>1.8</v>
      </c>
      <c r="C233" s="515">
        <f aca="true" t="shared" si="291" ref="C233:G233">ROUND(B233-B233/1.15,2)</f>
        <v>0.23</v>
      </c>
      <c r="D233" s="515">
        <v>1.7</v>
      </c>
      <c r="E233" s="515">
        <f t="shared" si="291"/>
        <v>0.22</v>
      </c>
      <c r="F233" s="515">
        <v>0</v>
      </c>
      <c r="G233" s="515">
        <f t="shared" si="291"/>
        <v>0</v>
      </c>
      <c r="H233" s="515">
        <f t="shared" si="286"/>
        <v>0.15</v>
      </c>
      <c r="I233" s="529">
        <f t="shared" si="287"/>
        <v>0.02</v>
      </c>
      <c r="J233" s="527">
        <v>0</v>
      </c>
      <c r="K233" s="515">
        <f t="shared" si="281"/>
        <v>0.02</v>
      </c>
      <c r="L233" s="530"/>
    </row>
    <row r="234" spans="1:12" ht="18" customHeight="1">
      <c r="A234" s="514" t="s">
        <v>1649</v>
      </c>
      <c r="B234" s="515">
        <v>0</v>
      </c>
      <c r="C234" s="515">
        <f aca="true" t="shared" si="292" ref="C234:G234">ROUND(B234-B234/1.15,2)</f>
        <v>0</v>
      </c>
      <c r="D234" s="515">
        <v>0</v>
      </c>
      <c r="E234" s="515">
        <f t="shared" si="292"/>
        <v>0</v>
      </c>
      <c r="F234" s="515">
        <v>0</v>
      </c>
      <c r="G234" s="515">
        <f t="shared" si="292"/>
        <v>0</v>
      </c>
      <c r="H234" s="515">
        <f t="shared" si="286"/>
        <v>0</v>
      </c>
      <c r="I234" s="529">
        <f t="shared" si="287"/>
        <v>0</v>
      </c>
      <c r="J234" s="527">
        <v>0</v>
      </c>
      <c r="K234" s="515">
        <f t="shared" si="281"/>
        <v>0</v>
      </c>
      <c r="L234" s="530"/>
    </row>
    <row r="235" spans="1:12" ht="18" customHeight="1">
      <c r="A235" s="356" t="s">
        <v>628</v>
      </c>
      <c r="B235" s="512">
        <f aca="true" t="shared" si="293" ref="B235:I235">SUM(B236:B259)/2</f>
        <v>71363.1</v>
      </c>
      <c r="C235" s="512">
        <f t="shared" si="293"/>
        <v>9308.249999999996</v>
      </c>
      <c r="D235" s="512">
        <f t="shared" si="293"/>
        <v>76450.04</v>
      </c>
      <c r="E235" s="512">
        <f t="shared" si="293"/>
        <v>9971.740000000002</v>
      </c>
      <c r="F235" s="512">
        <f t="shared" si="293"/>
        <v>83246.41</v>
      </c>
      <c r="G235" s="512">
        <f t="shared" si="293"/>
        <v>10858.24</v>
      </c>
      <c r="H235" s="512">
        <f t="shared" si="293"/>
        <v>10046.09</v>
      </c>
      <c r="I235" s="526">
        <f t="shared" si="293"/>
        <v>1004.6100000000001</v>
      </c>
      <c r="J235" s="527">
        <v>0</v>
      </c>
      <c r="K235" s="515">
        <f t="shared" si="281"/>
        <v>1004.6100000000001</v>
      </c>
      <c r="L235" s="528"/>
    </row>
    <row r="236" spans="1:12" ht="18" customHeight="1">
      <c r="A236" s="513" t="s">
        <v>1337</v>
      </c>
      <c r="B236" s="512">
        <f aca="true" t="shared" si="294" ref="B236:I236">SUM(B237:B244)</f>
        <v>57185.979999999996</v>
      </c>
      <c r="C236" s="512">
        <f t="shared" si="294"/>
        <v>7459.05</v>
      </c>
      <c r="D236" s="512">
        <f t="shared" si="294"/>
        <v>61571.58</v>
      </c>
      <c r="E236" s="512">
        <f t="shared" si="294"/>
        <v>8031.06</v>
      </c>
      <c r="F236" s="512">
        <f t="shared" si="294"/>
        <v>66186.48</v>
      </c>
      <c r="G236" s="512">
        <f t="shared" si="294"/>
        <v>8633.02</v>
      </c>
      <c r="H236" s="512">
        <f t="shared" si="294"/>
        <v>8041.05</v>
      </c>
      <c r="I236" s="526">
        <f t="shared" si="294"/>
        <v>804.12</v>
      </c>
      <c r="J236" s="527">
        <v>0</v>
      </c>
      <c r="K236" s="515">
        <f t="shared" si="281"/>
        <v>804.12</v>
      </c>
      <c r="L236" s="528"/>
    </row>
    <row r="237" spans="1:12" ht="18" customHeight="1">
      <c r="A237" s="514" t="s">
        <v>1650</v>
      </c>
      <c r="B237" s="515">
        <v>8225.25</v>
      </c>
      <c r="C237" s="515">
        <f aca="true" t="shared" si="295" ref="C237:G237">ROUND(B237-B237/1.15,2)</f>
        <v>1072.86</v>
      </c>
      <c r="D237" s="515">
        <v>8095.95</v>
      </c>
      <c r="E237" s="515">
        <f t="shared" si="295"/>
        <v>1055.99</v>
      </c>
      <c r="F237" s="515">
        <v>8283.48</v>
      </c>
      <c r="G237" s="515">
        <f t="shared" si="295"/>
        <v>1080.45</v>
      </c>
      <c r="H237" s="515">
        <f aca="true" t="shared" si="296" ref="H237:H244">ROUND((C237+E237+G237)/3,2)</f>
        <v>1069.77</v>
      </c>
      <c r="I237" s="529">
        <f aca="true" t="shared" si="297" ref="I237:I244">ROUND(H237*0.1,2)</f>
        <v>106.98</v>
      </c>
      <c r="J237" s="527">
        <v>0</v>
      </c>
      <c r="K237" s="515">
        <f t="shared" si="281"/>
        <v>106.98</v>
      </c>
      <c r="L237" s="530"/>
    </row>
    <row r="238" spans="1:12" ht="18" customHeight="1">
      <c r="A238" s="514" t="s">
        <v>1651</v>
      </c>
      <c r="B238" s="515">
        <v>3047.32</v>
      </c>
      <c r="C238" s="515">
        <f aca="true" t="shared" si="298" ref="C238:G238">ROUND(B238-B238/1.15,2)</f>
        <v>397.48</v>
      </c>
      <c r="D238" s="515">
        <v>3549.21</v>
      </c>
      <c r="E238" s="515">
        <f t="shared" si="298"/>
        <v>462.94</v>
      </c>
      <c r="F238" s="515">
        <v>3948.62</v>
      </c>
      <c r="G238" s="515">
        <f t="shared" si="298"/>
        <v>515.04</v>
      </c>
      <c r="H238" s="515">
        <f t="shared" si="296"/>
        <v>458.49</v>
      </c>
      <c r="I238" s="529">
        <f t="shared" si="297"/>
        <v>45.85</v>
      </c>
      <c r="J238" s="527">
        <v>0</v>
      </c>
      <c r="K238" s="515">
        <f t="shared" si="281"/>
        <v>45.85</v>
      </c>
      <c r="L238" s="530"/>
    </row>
    <row r="239" spans="1:12" ht="18" customHeight="1">
      <c r="A239" s="514" t="s">
        <v>1652</v>
      </c>
      <c r="B239" s="515">
        <v>1206</v>
      </c>
      <c r="C239" s="515">
        <f aca="true" t="shared" si="299" ref="C239:G239">ROUND(B239-B239/1.15,2)</f>
        <v>157.3</v>
      </c>
      <c r="D239" s="515">
        <v>1128.1</v>
      </c>
      <c r="E239" s="515">
        <f t="shared" si="299"/>
        <v>147.14</v>
      </c>
      <c r="F239" s="515">
        <v>1241.5</v>
      </c>
      <c r="G239" s="515">
        <f t="shared" si="299"/>
        <v>161.93</v>
      </c>
      <c r="H239" s="515">
        <f t="shared" si="296"/>
        <v>155.46</v>
      </c>
      <c r="I239" s="529">
        <f t="shared" si="297"/>
        <v>15.55</v>
      </c>
      <c r="J239" s="527">
        <v>0</v>
      </c>
      <c r="K239" s="515">
        <f t="shared" si="281"/>
        <v>15.55</v>
      </c>
      <c r="L239" s="530"/>
    </row>
    <row r="240" spans="1:12" ht="18" customHeight="1">
      <c r="A240" s="514" t="s">
        <v>1653</v>
      </c>
      <c r="B240" s="515">
        <v>12036.97</v>
      </c>
      <c r="C240" s="515">
        <f aca="true" t="shared" si="300" ref="C240:G240">ROUND(B240-B240/1.15,2)</f>
        <v>1570.04</v>
      </c>
      <c r="D240" s="515">
        <v>12600.78</v>
      </c>
      <c r="E240" s="515">
        <f t="shared" si="300"/>
        <v>1643.58</v>
      </c>
      <c r="F240" s="515">
        <v>13606.37</v>
      </c>
      <c r="G240" s="515">
        <f t="shared" si="300"/>
        <v>1774.74</v>
      </c>
      <c r="H240" s="515">
        <f t="shared" si="296"/>
        <v>1662.79</v>
      </c>
      <c r="I240" s="529">
        <f t="shared" si="297"/>
        <v>166.28</v>
      </c>
      <c r="J240" s="527">
        <v>0</v>
      </c>
      <c r="K240" s="515">
        <f t="shared" si="281"/>
        <v>166.28</v>
      </c>
      <c r="L240" s="530"/>
    </row>
    <row r="241" spans="1:12" ht="18" customHeight="1">
      <c r="A241" s="514" t="s">
        <v>1654</v>
      </c>
      <c r="B241" s="515">
        <v>203.6</v>
      </c>
      <c r="C241" s="515">
        <f aca="true" t="shared" si="301" ref="C241:G241">ROUND(B241-B241/1.15,2)</f>
        <v>26.56</v>
      </c>
      <c r="D241" s="515">
        <v>232</v>
      </c>
      <c r="E241" s="515">
        <f t="shared" si="301"/>
        <v>30.26</v>
      </c>
      <c r="F241" s="515">
        <v>286.9</v>
      </c>
      <c r="G241" s="515">
        <f t="shared" si="301"/>
        <v>37.42</v>
      </c>
      <c r="H241" s="515">
        <f t="shared" si="296"/>
        <v>31.41</v>
      </c>
      <c r="I241" s="529">
        <f t="shared" si="297"/>
        <v>3.14</v>
      </c>
      <c r="J241" s="527">
        <v>0</v>
      </c>
      <c r="K241" s="515">
        <f t="shared" si="281"/>
        <v>3.14</v>
      </c>
      <c r="L241" s="530"/>
    </row>
    <row r="242" spans="1:12" ht="18" customHeight="1">
      <c r="A242" s="514" t="s">
        <v>1655</v>
      </c>
      <c r="B242" s="515">
        <v>30778.14</v>
      </c>
      <c r="C242" s="515">
        <f aca="true" t="shared" si="302" ref="C242:G242">ROUND(B242-B242/1.15,2)</f>
        <v>4014.54</v>
      </c>
      <c r="D242" s="515">
        <v>34248.34</v>
      </c>
      <c r="E242" s="515">
        <f t="shared" si="302"/>
        <v>4467.17</v>
      </c>
      <c r="F242" s="515">
        <v>37074.51</v>
      </c>
      <c r="G242" s="515">
        <f t="shared" si="302"/>
        <v>4835.81</v>
      </c>
      <c r="H242" s="515">
        <f t="shared" si="296"/>
        <v>4439.17</v>
      </c>
      <c r="I242" s="529">
        <f t="shared" si="297"/>
        <v>443.92</v>
      </c>
      <c r="J242" s="527">
        <v>0</v>
      </c>
      <c r="K242" s="515">
        <f t="shared" si="281"/>
        <v>443.92</v>
      </c>
      <c r="L242" s="530"/>
    </row>
    <row r="243" spans="1:12" ht="24.75" customHeight="1">
      <c r="A243" s="514" t="s">
        <v>1656</v>
      </c>
      <c r="B243" s="515">
        <v>1501.5</v>
      </c>
      <c r="C243" s="515">
        <f aca="true" t="shared" si="303" ref="C243:G243">ROUND(B243-B243/1.15,2)</f>
        <v>195.85</v>
      </c>
      <c r="D243" s="515">
        <v>1506.3</v>
      </c>
      <c r="E243" s="515">
        <f t="shared" si="303"/>
        <v>196.47</v>
      </c>
      <c r="F243" s="515">
        <v>1518.2</v>
      </c>
      <c r="G243" s="515">
        <f t="shared" si="303"/>
        <v>198.03</v>
      </c>
      <c r="H243" s="515">
        <f t="shared" si="296"/>
        <v>196.78</v>
      </c>
      <c r="I243" s="529">
        <f t="shared" si="297"/>
        <v>19.68</v>
      </c>
      <c r="J243" s="527">
        <v>0</v>
      </c>
      <c r="K243" s="515">
        <f t="shared" si="281"/>
        <v>19.68</v>
      </c>
      <c r="L243" s="530"/>
    </row>
    <row r="244" spans="1:12" ht="18" customHeight="1">
      <c r="A244" s="514" t="s">
        <v>1657</v>
      </c>
      <c r="B244" s="515">
        <v>187.2</v>
      </c>
      <c r="C244" s="515">
        <f aca="true" t="shared" si="304" ref="C244:G244">ROUND(B244-B244/1.15,2)</f>
        <v>24.42</v>
      </c>
      <c r="D244" s="515">
        <v>210.9</v>
      </c>
      <c r="E244" s="515">
        <f t="shared" si="304"/>
        <v>27.51</v>
      </c>
      <c r="F244" s="515">
        <v>226.9</v>
      </c>
      <c r="G244" s="515">
        <f t="shared" si="304"/>
        <v>29.6</v>
      </c>
      <c r="H244" s="515">
        <f t="shared" si="296"/>
        <v>27.18</v>
      </c>
      <c r="I244" s="529">
        <f t="shared" si="297"/>
        <v>2.72</v>
      </c>
      <c r="J244" s="527">
        <v>0</v>
      </c>
      <c r="K244" s="515">
        <f t="shared" si="281"/>
        <v>2.72</v>
      </c>
      <c r="L244" s="530"/>
    </row>
    <row r="245" spans="1:12" ht="18" customHeight="1">
      <c r="A245" s="513" t="s">
        <v>1338</v>
      </c>
      <c r="B245" s="512">
        <f aca="true" t="shared" si="305" ref="B245:I245">SUM(B246:B249)</f>
        <v>9661.289999999999</v>
      </c>
      <c r="C245" s="512">
        <f t="shared" si="305"/>
        <v>1260.17</v>
      </c>
      <c r="D245" s="512">
        <f t="shared" si="305"/>
        <v>9958.43</v>
      </c>
      <c r="E245" s="512">
        <f t="shared" si="305"/>
        <v>1298.93</v>
      </c>
      <c r="F245" s="512">
        <f t="shared" si="305"/>
        <v>11391.869999999999</v>
      </c>
      <c r="G245" s="512">
        <f t="shared" si="305"/>
        <v>1485.9</v>
      </c>
      <c r="H245" s="512">
        <f t="shared" si="305"/>
        <v>1348.33</v>
      </c>
      <c r="I245" s="526">
        <f t="shared" si="305"/>
        <v>134.83</v>
      </c>
      <c r="J245" s="527">
        <v>0</v>
      </c>
      <c r="K245" s="515">
        <f t="shared" si="281"/>
        <v>134.83</v>
      </c>
      <c r="L245" s="528"/>
    </row>
    <row r="246" spans="1:12" ht="18" customHeight="1">
      <c r="A246" s="514" t="s">
        <v>1658</v>
      </c>
      <c r="B246" s="515">
        <v>2332.21</v>
      </c>
      <c r="C246" s="515">
        <f aca="true" t="shared" si="306" ref="C246:G246">ROUND(B246-B246/1.15,2)</f>
        <v>304.2</v>
      </c>
      <c r="D246" s="515">
        <v>2380.56</v>
      </c>
      <c r="E246" s="515">
        <f t="shared" si="306"/>
        <v>310.51</v>
      </c>
      <c r="F246" s="515">
        <v>2714.38</v>
      </c>
      <c r="G246" s="515">
        <f t="shared" si="306"/>
        <v>354.05</v>
      </c>
      <c r="H246" s="515">
        <f aca="true" t="shared" si="307" ref="H246:H249">ROUND((C246+E246+G246)/3,2)</f>
        <v>322.92</v>
      </c>
      <c r="I246" s="529">
        <f aca="true" t="shared" si="308" ref="I246:I249">ROUND(H246*0.1,2)</f>
        <v>32.29</v>
      </c>
      <c r="J246" s="527">
        <v>0</v>
      </c>
      <c r="K246" s="515">
        <f t="shared" si="281"/>
        <v>32.29</v>
      </c>
      <c r="L246" s="530"/>
    </row>
    <row r="247" spans="1:12" ht="18" customHeight="1">
      <c r="A247" s="514" t="s">
        <v>1659</v>
      </c>
      <c r="B247" s="515">
        <v>2387.2</v>
      </c>
      <c r="C247" s="515">
        <f aca="true" t="shared" si="309" ref="C247:G247">ROUND(B247-B247/1.15,2)</f>
        <v>311.37</v>
      </c>
      <c r="D247" s="515">
        <v>2255.8</v>
      </c>
      <c r="E247" s="515">
        <f t="shared" si="309"/>
        <v>294.23</v>
      </c>
      <c r="F247" s="515">
        <v>2387.9</v>
      </c>
      <c r="G247" s="515">
        <f t="shared" si="309"/>
        <v>311.47</v>
      </c>
      <c r="H247" s="515">
        <f t="shared" si="307"/>
        <v>305.69</v>
      </c>
      <c r="I247" s="529">
        <f t="shared" si="308"/>
        <v>30.57</v>
      </c>
      <c r="J247" s="527">
        <v>0</v>
      </c>
      <c r="K247" s="515">
        <f t="shared" si="281"/>
        <v>30.57</v>
      </c>
      <c r="L247" s="530"/>
    </row>
    <row r="248" spans="1:12" ht="18" customHeight="1">
      <c r="A248" s="514" t="s">
        <v>1660</v>
      </c>
      <c r="B248" s="515">
        <v>1013.9</v>
      </c>
      <c r="C248" s="515">
        <f aca="true" t="shared" si="310" ref="C248:G248">ROUND(B248-B248/1.15,2)</f>
        <v>132.25</v>
      </c>
      <c r="D248" s="515">
        <v>1107.35</v>
      </c>
      <c r="E248" s="515">
        <f t="shared" si="310"/>
        <v>144.44</v>
      </c>
      <c r="F248" s="515">
        <v>1216.81</v>
      </c>
      <c r="G248" s="515">
        <f t="shared" si="310"/>
        <v>158.71</v>
      </c>
      <c r="H248" s="515">
        <f t="shared" si="307"/>
        <v>145.13</v>
      </c>
      <c r="I248" s="529">
        <f t="shared" si="308"/>
        <v>14.51</v>
      </c>
      <c r="J248" s="527">
        <v>0</v>
      </c>
      <c r="K248" s="515">
        <f t="shared" si="281"/>
        <v>14.51</v>
      </c>
      <c r="L248" s="530"/>
    </row>
    <row r="249" spans="1:12" ht="18" customHeight="1">
      <c r="A249" s="514" t="s">
        <v>1661</v>
      </c>
      <c r="B249" s="515">
        <v>3927.98</v>
      </c>
      <c r="C249" s="515">
        <f aca="true" t="shared" si="311" ref="C249:G249">ROUND(B249-B249/1.15,2)</f>
        <v>512.35</v>
      </c>
      <c r="D249" s="515">
        <v>4214.72</v>
      </c>
      <c r="E249" s="515">
        <f t="shared" si="311"/>
        <v>549.75</v>
      </c>
      <c r="F249" s="515">
        <v>5072.78</v>
      </c>
      <c r="G249" s="515">
        <f t="shared" si="311"/>
        <v>661.67</v>
      </c>
      <c r="H249" s="515">
        <f t="shared" si="307"/>
        <v>574.59</v>
      </c>
      <c r="I249" s="529">
        <f t="shared" si="308"/>
        <v>57.46</v>
      </c>
      <c r="J249" s="527">
        <v>0</v>
      </c>
      <c r="K249" s="515">
        <f t="shared" si="281"/>
        <v>57.46</v>
      </c>
      <c r="L249" s="530"/>
    </row>
    <row r="250" spans="1:12" ht="18" customHeight="1">
      <c r="A250" s="513" t="s">
        <v>1109</v>
      </c>
      <c r="B250" s="512">
        <f aca="true" t="shared" si="312" ref="B250:I250">SUM(B251:B253)</f>
        <v>3580.83</v>
      </c>
      <c r="C250" s="512">
        <f t="shared" si="312"/>
        <v>467.07</v>
      </c>
      <c r="D250" s="512">
        <f t="shared" si="312"/>
        <v>3836.2299999999996</v>
      </c>
      <c r="E250" s="512">
        <f t="shared" si="312"/>
        <v>500.38</v>
      </c>
      <c r="F250" s="512">
        <f t="shared" si="312"/>
        <v>4033.96</v>
      </c>
      <c r="G250" s="512">
        <f t="shared" si="312"/>
        <v>526.1700000000001</v>
      </c>
      <c r="H250" s="512">
        <f t="shared" si="312"/>
        <v>497.88</v>
      </c>
      <c r="I250" s="526">
        <f t="shared" si="312"/>
        <v>49.78</v>
      </c>
      <c r="J250" s="527">
        <v>0</v>
      </c>
      <c r="K250" s="515">
        <f t="shared" si="281"/>
        <v>49.78</v>
      </c>
      <c r="L250" s="528"/>
    </row>
    <row r="251" spans="1:12" ht="18" customHeight="1">
      <c r="A251" s="514" t="s">
        <v>1662</v>
      </c>
      <c r="B251" s="515">
        <v>2140.45</v>
      </c>
      <c r="C251" s="515">
        <f aca="true" t="shared" si="313" ref="C251:G251">ROUND(B251-B251/1.15,2)</f>
        <v>279.19</v>
      </c>
      <c r="D251" s="515">
        <v>2261.49</v>
      </c>
      <c r="E251" s="515">
        <f t="shared" si="313"/>
        <v>294.98</v>
      </c>
      <c r="F251" s="515">
        <v>2372.19</v>
      </c>
      <c r="G251" s="515">
        <f t="shared" si="313"/>
        <v>309.42</v>
      </c>
      <c r="H251" s="515">
        <f aca="true" t="shared" si="314" ref="H251:H253">ROUND((C251+E251+G251)/3,2)</f>
        <v>294.53</v>
      </c>
      <c r="I251" s="529">
        <f aca="true" t="shared" si="315" ref="I251:I253">ROUND(H251*0.1,2)</f>
        <v>29.45</v>
      </c>
      <c r="J251" s="527">
        <v>0</v>
      </c>
      <c r="K251" s="515">
        <f t="shared" si="281"/>
        <v>29.45</v>
      </c>
      <c r="L251" s="530"/>
    </row>
    <row r="252" spans="1:12" ht="18" customHeight="1">
      <c r="A252" s="514" t="s">
        <v>1663</v>
      </c>
      <c r="B252" s="515">
        <v>1440.38</v>
      </c>
      <c r="C252" s="515">
        <f aca="true" t="shared" si="316" ref="C252:G252">ROUND(B252-B252/1.15,2)</f>
        <v>187.88</v>
      </c>
      <c r="D252" s="515">
        <v>1574.74</v>
      </c>
      <c r="E252" s="515">
        <f t="shared" si="316"/>
        <v>205.4</v>
      </c>
      <c r="F252" s="515">
        <v>1647.57</v>
      </c>
      <c r="G252" s="515">
        <f t="shared" si="316"/>
        <v>214.9</v>
      </c>
      <c r="H252" s="515">
        <f t="shared" si="314"/>
        <v>202.73</v>
      </c>
      <c r="I252" s="529">
        <f t="shared" si="315"/>
        <v>20.27</v>
      </c>
      <c r="J252" s="527">
        <v>0</v>
      </c>
      <c r="K252" s="515">
        <f t="shared" si="281"/>
        <v>20.27</v>
      </c>
      <c r="L252" s="530"/>
    </row>
    <row r="253" spans="1:12" ht="24.75" customHeight="1">
      <c r="A253" s="514" t="s">
        <v>1664</v>
      </c>
      <c r="B253" s="515">
        <v>0</v>
      </c>
      <c r="C253" s="515">
        <f aca="true" t="shared" si="317" ref="C253:G253">ROUND(B253-B253/1.15,2)</f>
        <v>0</v>
      </c>
      <c r="D253" s="515">
        <v>0</v>
      </c>
      <c r="E253" s="515">
        <f t="shared" si="317"/>
        <v>0</v>
      </c>
      <c r="F253" s="515">
        <v>14.2</v>
      </c>
      <c r="G253" s="515">
        <f t="shared" si="317"/>
        <v>1.85</v>
      </c>
      <c r="H253" s="515">
        <f t="shared" si="314"/>
        <v>0.62</v>
      </c>
      <c r="I253" s="529">
        <f t="shared" si="315"/>
        <v>0.06</v>
      </c>
      <c r="J253" s="527">
        <v>0</v>
      </c>
      <c r="K253" s="515">
        <f t="shared" si="281"/>
        <v>0.06</v>
      </c>
      <c r="L253" s="530"/>
    </row>
    <row r="254" spans="1:12" ht="18" customHeight="1">
      <c r="A254" s="513" t="s">
        <v>629</v>
      </c>
      <c r="B254" s="512">
        <f aca="true" t="shared" si="318" ref="B254:I254">SUM(B255:B257)</f>
        <v>154.7</v>
      </c>
      <c r="C254" s="512">
        <f t="shared" si="318"/>
        <v>20.18</v>
      </c>
      <c r="D254" s="512">
        <f t="shared" si="318"/>
        <v>126.9</v>
      </c>
      <c r="E254" s="512">
        <f t="shared" si="318"/>
        <v>16.56</v>
      </c>
      <c r="F254" s="512">
        <f t="shared" si="318"/>
        <v>636.6</v>
      </c>
      <c r="G254" s="512">
        <f t="shared" si="318"/>
        <v>83.03999999999999</v>
      </c>
      <c r="H254" s="512">
        <f t="shared" si="318"/>
        <v>39.93</v>
      </c>
      <c r="I254" s="526">
        <f t="shared" si="318"/>
        <v>3.99</v>
      </c>
      <c r="J254" s="527">
        <v>0</v>
      </c>
      <c r="K254" s="515">
        <f t="shared" si="281"/>
        <v>3.99</v>
      </c>
      <c r="L254" s="528"/>
    </row>
    <row r="255" spans="1:12" ht="18" customHeight="1">
      <c r="A255" s="514" t="s">
        <v>1665</v>
      </c>
      <c r="B255" s="515">
        <v>19</v>
      </c>
      <c r="C255" s="515">
        <f aca="true" t="shared" si="319" ref="C255:G255">ROUND(B255-B255/1.15,2)</f>
        <v>2.48</v>
      </c>
      <c r="D255" s="515">
        <v>22.2</v>
      </c>
      <c r="E255" s="515">
        <f t="shared" si="319"/>
        <v>2.9</v>
      </c>
      <c r="F255" s="515">
        <v>21.2</v>
      </c>
      <c r="G255" s="515">
        <f t="shared" si="319"/>
        <v>2.77</v>
      </c>
      <c r="H255" s="515">
        <f aca="true" t="shared" si="320" ref="H255:H257">ROUND((C255+E255+G255)/3,2)</f>
        <v>2.72</v>
      </c>
      <c r="I255" s="529">
        <f aca="true" t="shared" si="321" ref="I255:I257">ROUND(H255*0.1,2)</f>
        <v>0.27</v>
      </c>
      <c r="J255" s="527">
        <v>0</v>
      </c>
      <c r="K255" s="515">
        <f t="shared" si="281"/>
        <v>0.27</v>
      </c>
      <c r="L255" s="530"/>
    </row>
    <row r="256" spans="1:12" ht="18" customHeight="1">
      <c r="A256" s="514" t="s">
        <v>1666</v>
      </c>
      <c r="B256" s="515">
        <v>0</v>
      </c>
      <c r="C256" s="515">
        <f aca="true" t="shared" si="322" ref="C256:G256">ROUND(B256-B256/1.15,2)</f>
        <v>0</v>
      </c>
      <c r="D256" s="515">
        <v>0</v>
      </c>
      <c r="E256" s="515">
        <f t="shared" si="322"/>
        <v>0</v>
      </c>
      <c r="F256" s="515">
        <v>506.8</v>
      </c>
      <c r="G256" s="515">
        <f t="shared" si="322"/>
        <v>66.1</v>
      </c>
      <c r="H256" s="515">
        <f t="shared" si="320"/>
        <v>22.03</v>
      </c>
      <c r="I256" s="529">
        <f t="shared" si="321"/>
        <v>2.2</v>
      </c>
      <c r="J256" s="527">
        <v>0</v>
      </c>
      <c r="K256" s="515">
        <f t="shared" si="281"/>
        <v>2.2</v>
      </c>
      <c r="L256" s="530"/>
    </row>
    <row r="257" spans="1:12" ht="18" customHeight="1">
      <c r="A257" s="514" t="s">
        <v>1667</v>
      </c>
      <c r="B257" s="515">
        <v>135.7</v>
      </c>
      <c r="C257" s="515">
        <f aca="true" t="shared" si="323" ref="C257:G257">ROUND(B257-B257/1.15,2)</f>
        <v>17.7</v>
      </c>
      <c r="D257" s="515">
        <v>104.7</v>
      </c>
      <c r="E257" s="515">
        <f t="shared" si="323"/>
        <v>13.66</v>
      </c>
      <c r="F257" s="515">
        <v>108.6</v>
      </c>
      <c r="G257" s="515">
        <f t="shared" si="323"/>
        <v>14.17</v>
      </c>
      <c r="H257" s="515">
        <f t="shared" si="320"/>
        <v>15.18</v>
      </c>
      <c r="I257" s="529">
        <f t="shared" si="321"/>
        <v>1.52</v>
      </c>
      <c r="J257" s="527">
        <v>0</v>
      </c>
      <c r="K257" s="515">
        <f t="shared" si="281"/>
        <v>1.52</v>
      </c>
      <c r="L257" s="530"/>
    </row>
    <row r="258" spans="1:12" ht="18" customHeight="1">
      <c r="A258" s="513" t="s">
        <v>1413</v>
      </c>
      <c r="B258" s="512">
        <f aca="true" t="shared" si="324" ref="B258:I258">SUM(B259:B259)</f>
        <v>780.3</v>
      </c>
      <c r="C258" s="512">
        <f t="shared" si="324"/>
        <v>101.78</v>
      </c>
      <c r="D258" s="512">
        <f t="shared" si="324"/>
        <v>956.9</v>
      </c>
      <c r="E258" s="512">
        <f t="shared" si="324"/>
        <v>124.81</v>
      </c>
      <c r="F258" s="512">
        <f t="shared" si="324"/>
        <v>997.5</v>
      </c>
      <c r="G258" s="512">
        <f t="shared" si="324"/>
        <v>130.11</v>
      </c>
      <c r="H258" s="512">
        <f t="shared" si="324"/>
        <v>118.9</v>
      </c>
      <c r="I258" s="526">
        <f t="shared" si="324"/>
        <v>11.89</v>
      </c>
      <c r="J258" s="527">
        <v>0</v>
      </c>
      <c r="K258" s="515">
        <f t="shared" si="281"/>
        <v>11.89</v>
      </c>
      <c r="L258" s="528"/>
    </row>
    <row r="259" spans="1:12" ht="18" customHeight="1">
      <c r="A259" s="514" t="s">
        <v>1668</v>
      </c>
      <c r="B259" s="515">
        <v>780.3</v>
      </c>
      <c r="C259" s="515">
        <f aca="true" t="shared" si="325" ref="C259:G259">ROUND(B259-B259/1.15,2)</f>
        <v>101.78</v>
      </c>
      <c r="D259" s="515">
        <v>956.9</v>
      </c>
      <c r="E259" s="515">
        <f t="shared" si="325"/>
        <v>124.81</v>
      </c>
      <c r="F259" s="515">
        <v>997.5</v>
      </c>
      <c r="G259" s="515">
        <f t="shared" si="325"/>
        <v>130.11</v>
      </c>
      <c r="H259" s="515">
        <f aca="true" t="shared" si="326" ref="H259:H266">ROUND((C259+E259+G259)/3,2)</f>
        <v>118.9</v>
      </c>
      <c r="I259" s="529">
        <f aca="true" t="shared" si="327" ref="I259:I266">ROUND(H259*0.1,2)</f>
        <v>11.89</v>
      </c>
      <c r="J259" s="527">
        <v>0</v>
      </c>
      <c r="K259" s="515">
        <f t="shared" si="281"/>
        <v>11.89</v>
      </c>
      <c r="L259" s="530"/>
    </row>
    <row r="260" spans="1:12" ht="18" customHeight="1">
      <c r="A260" s="356" t="s">
        <v>699</v>
      </c>
      <c r="B260" s="512">
        <f aca="true" t="shared" si="328" ref="B260:I260">SUM(B261:B281)/2</f>
        <v>58649</v>
      </c>
      <c r="C260" s="512">
        <f t="shared" si="328"/>
        <v>7649.8600000000015</v>
      </c>
      <c r="D260" s="512">
        <f t="shared" si="328"/>
        <v>60562.90999999998</v>
      </c>
      <c r="E260" s="512">
        <f t="shared" si="328"/>
        <v>7899.499999999998</v>
      </c>
      <c r="F260" s="512">
        <f t="shared" si="328"/>
        <v>67570.87</v>
      </c>
      <c r="G260" s="512">
        <f t="shared" si="328"/>
        <v>8813.6</v>
      </c>
      <c r="H260" s="512">
        <f t="shared" si="328"/>
        <v>8120.980000000001</v>
      </c>
      <c r="I260" s="526">
        <f t="shared" si="328"/>
        <v>812.1000000000004</v>
      </c>
      <c r="J260" s="527">
        <v>0</v>
      </c>
      <c r="K260" s="515">
        <f t="shared" si="281"/>
        <v>812.1000000000004</v>
      </c>
      <c r="L260" s="528"/>
    </row>
    <row r="261" spans="1:12" ht="18" customHeight="1">
      <c r="A261" s="513" t="s">
        <v>1339</v>
      </c>
      <c r="B261" s="512">
        <f aca="true" t="shared" si="329" ref="B261:I261">SUM(B262:B266)</f>
        <v>42858.719999999994</v>
      </c>
      <c r="C261" s="512">
        <f t="shared" si="329"/>
        <v>5590.27</v>
      </c>
      <c r="D261" s="512">
        <f t="shared" si="329"/>
        <v>46387.479999999996</v>
      </c>
      <c r="E261" s="512">
        <f t="shared" si="329"/>
        <v>6050.54</v>
      </c>
      <c r="F261" s="512">
        <f t="shared" si="329"/>
        <v>49955.7</v>
      </c>
      <c r="G261" s="512">
        <f t="shared" si="329"/>
        <v>6515.960000000001</v>
      </c>
      <c r="H261" s="512">
        <f t="shared" si="329"/>
        <v>6052.26</v>
      </c>
      <c r="I261" s="526">
        <f t="shared" si="329"/>
        <v>605.22</v>
      </c>
      <c r="J261" s="527">
        <v>0</v>
      </c>
      <c r="K261" s="515">
        <f t="shared" si="281"/>
        <v>605.22</v>
      </c>
      <c r="L261" s="528"/>
    </row>
    <row r="262" spans="1:12" ht="18" customHeight="1">
      <c r="A262" s="514" t="s">
        <v>1669</v>
      </c>
      <c r="B262" s="515">
        <v>5872.6</v>
      </c>
      <c r="C262" s="515">
        <f aca="true" t="shared" si="330" ref="C262:G262">ROUND(B262-B262/1.15,2)</f>
        <v>765.99</v>
      </c>
      <c r="D262" s="515">
        <v>6364.6</v>
      </c>
      <c r="E262" s="515">
        <f t="shared" si="330"/>
        <v>830.17</v>
      </c>
      <c r="F262" s="515">
        <v>7667.45</v>
      </c>
      <c r="G262" s="515">
        <f t="shared" si="330"/>
        <v>1000.1</v>
      </c>
      <c r="H262" s="515">
        <f t="shared" si="326"/>
        <v>865.42</v>
      </c>
      <c r="I262" s="529">
        <f t="shared" si="327"/>
        <v>86.54</v>
      </c>
      <c r="J262" s="527">
        <v>0</v>
      </c>
      <c r="K262" s="515">
        <f t="shared" si="281"/>
        <v>86.54</v>
      </c>
      <c r="L262" s="530"/>
    </row>
    <row r="263" spans="1:12" ht="18" customHeight="1">
      <c r="A263" s="514" t="s">
        <v>1670</v>
      </c>
      <c r="B263" s="515">
        <v>34128.52</v>
      </c>
      <c r="C263" s="515">
        <f aca="true" t="shared" si="331" ref="C263:G263">ROUND(B263-B263/1.15,2)</f>
        <v>4451.55</v>
      </c>
      <c r="D263" s="515">
        <v>36784.88</v>
      </c>
      <c r="E263" s="515">
        <f t="shared" si="331"/>
        <v>4798.03</v>
      </c>
      <c r="F263" s="515">
        <v>38260.67</v>
      </c>
      <c r="G263" s="515">
        <f t="shared" si="331"/>
        <v>4990.52</v>
      </c>
      <c r="H263" s="515">
        <f t="shared" si="326"/>
        <v>4746.7</v>
      </c>
      <c r="I263" s="529">
        <f t="shared" si="327"/>
        <v>474.67</v>
      </c>
      <c r="J263" s="527">
        <v>0</v>
      </c>
      <c r="K263" s="515">
        <f t="shared" si="281"/>
        <v>474.67</v>
      </c>
      <c r="L263" s="530"/>
    </row>
    <row r="264" spans="1:12" ht="18" customHeight="1">
      <c r="A264" s="514" t="s">
        <v>1671</v>
      </c>
      <c r="B264" s="515">
        <v>2453</v>
      </c>
      <c r="C264" s="515">
        <f aca="true" t="shared" si="332" ref="C264:G264">ROUND(B264-B264/1.15,2)</f>
        <v>319.96</v>
      </c>
      <c r="D264" s="515">
        <v>2621.5</v>
      </c>
      <c r="E264" s="515">
        <f t="shared" si="332"/>
        <v>341.93</v>
      </c>
      <c r="F264" s="515">
        <v>3123.3</v>
      </c>
      <c r="G264" s="515">
        <f t="shared" si="332"/>
        <v>407.39</v>
      </c>
      <c r="H264" s="515">
        <f t="shared" si="326"/>
        <v>356.43</v>
      </c>
      <c r="I264" s="529">
        <f t="shared" si="327"/>
        <v>35.64</v>
      </c>
      <c r="J264" s="527">
        <v>0</v>
      </c>
      <c r="K264" s="515">
        <f t="shared" si="281"/>
        <v>35.64</v>
      </c>
      <c r="L264" s="530"/>
    </row>
    <row r="265" spans="1:12" ht="18" customHeight="1">
      <c r="A265" s="514" t="s">
        <v>1672</v>
      </c>
      <c r="B265" s="515">
        <v>404.6</v>
      </c>
      <c r="C265" s="515">
        <f aca="true" t="shared" si="333" ref="C265:G265">ROUND(B265-B265/1.15,2)</f>
        <v>52.77</v>
      </c>
      <c r="D265" s="515">
        <v>616.5</v>
      </c>
      <c r="E265" s="515">
        <f t="shared" si="333"/>
        <v>80.41</v>
      </c>
      <c r="F265" s="515">
        <v>629.9</v>
      </c>
      <c r="G265" s="515">
        <f t="shared" si="333"/>
        <v>82.16</v>
      </c>
      <c r="H265" s="515">
        <f t="shared" si="326"/>
        <v>71.78</v>
      </c>
      <c r="I265" s="529">
        <f t="shared" si="327"/>
        <v>7.18</v>
      </c>
      <c r="J265" s="527">
        <v>0</v>
      </c>
      <c r="K265" s="515">
        <f t="shared" si="281"/>
        <v>7.18</v>
      </c>
      <c r="L265" s="530"/>
    </row>
    <row r="266" spans="1:12" ht="18" customHeight="1">
      <c r="A266" s="514" t="s">
        <v>1673</v>
      </c>
      <c r="B266" s="515">
        <v>0</v>
      </c>
      <c r="C266" s="515">
        <f aca="true" t="shared" si="334" ref="C266:G266">ROUND(B266-B266/1.15,2)</f>
        <v>0</v>
      </c>
      <c r="D266" s="515">
        <v>0</v>
      </c>
      <c r="E266" s="515">
        <f t="shared" si="334"/>
        <v>0</v>
      </c>
      <c r="F266" s="515">
        <v>274.38</v>
      </c>
      <c r="G266" s="515">
        <f t="shared" si="334"/>
        <v>35.79</v>
      </c>
      <c r="H266" s="515">
        <f t="shared" si="326"/>
        <v>11.93</v>
      </c>
      <c r="I266" s="529">
        <f t="shared" si="327"/>
        <v>1.19</v>
      </c>
      <c r="J266" s="527">
        <v>0</v>
      </c>
      <c r="K266" s="515">
        <f t="shared" si="281"/>
        <v>1.19</v>
      </c>
      <c r="L266" s="530"/>
    </row>
    <row r="267" spans="1:12" ht="18" customHeight="1">
      <c r="A267" s="513" t="s">
        <v>1110</v>
      </c>
      <c r="B267" s="512">
        <f aca="true" t="shared" si="335" ref="B267:I267">SUM(B268)</f>
        <v>4142.31</v>
      </c>
      <c r="C267" s="512">
        <f t="shared" si="335"/>
        <v>540.3</v>
      </c>
      <c r="D267" s="512">
        <f t="shared" si="335"/>
        <v>3973.67</v>
      </c>
      <c r="E267" s="512">
        <f t="shared" si="335"/>
        <v>518.3</v>
      </c>
      <c r="F267" s="512">
        <f t="shared" si="335"/>
        <v>4490.99</v>
      </c>
      <c r="G267" s="512">
        <f t="shared" si="335"/>
        <v>585.78</v>
      </c>
      <c r="H267" s="512">
        <f t="shared" si="335"/>
        <v>548.13</v>
      </c>
      <c r="I267" s="526">
        <f t="shared" si="335"/>
        <v>54.81</v>
      </c>
      <c r="J267" s="527">
        <v>0</v>
      </c>
      <c r="K267" s="515">
        <f t="shared" si="281"/>
        <v>54.81</v>
      </c>
      <c r="L267" s="528"/>
    </row>
    <row r="268" spans="1:12" ht="18" customHeight="1">
      <c r="A268" s="514" t="s">
        <v>1674</v>
      </c>
      <c r="B268" s="515">
        <v>4142.31</v>
      </c>
      <c r="C268" s="515">
        <f aca="true" t="shared" si="336" ref="C268:G268">ROUND(B268-B268/1.15,2)</f>
        <v>540.3</v>
      </c>
      <c r="D268" s="515">
        <v>3973.67</v>
      </c>
      <c r="E268" s="515">
        <f t="shared" si="336"/>
        <v>518.3</v>
      </c>
      <c r="F268" s="515">
        <v>4490.99</v>
      </c>
      <c r="G268" s="515">
        <f t="shared" si="336"/>
        <v>585.78</v>
      </c>
      <c r="H268" s="515">
        <f aca="true" t="shared" si="337" ref="H268:H272">ROUND((C268+E268+G268)/3,2)</f>
        <v>548.13</v>
      </c>
      <c r="I268" s="529">
        <f aca="true" t="shared" si="338" ref="I268:I272">ROUND(H268*0.1,2)</f>
        <v>54.81</v>
      </c>
      <c r="J268" s="527">
        <v>0</v>
      </c>
      <c r="K268" s="515">
        <f t="shared" si="281"/>
        <v>54.81</v>
      </c>
      <c r="L268" s="530"/>
    </row>
    <row r="269" spans="1:12" ht="18" customHeight="1">
      <c r="A269" s="513" t="s">
        <v>760</v>
      </c>
      <c r="B269" s="512">
        <f aca="true" t="shared" si="339" ref="B269:I269">SUM(B270:B272)</f>
        <v>10166.97</v>
      </c>
      <c r="C269" s="512">
        <f t="shared" si="339"/>
        <v>1326.1200000000001</v>
      </c>
      <c r="D269" s="512">
        <f t="shared" si="339"/>
        <v>8816.76</v>
      </c>
      <c r="E269" s="512">
        <f t="shared" si="339"/>
        <v>1150.01</v>
      </c>
      <c r="F269" s="512">
        <f t="shared" si="339"/>
        <v>11815.779999999999</v>
      </c>
      <c r="G269" s="512">
        <f t="shared" si="339"/>
        <v>1541.1899999999998</v>
      </c>
      <c r="H269" s="512">
        <f t="shared" si="339"/>
        <v>1339.1</v>
      </c>
      <c r="I269" s="526">
        <f t="shared" si="339"/>
        <v>133.91000000000003</v>
      </c>
      <c r="J269" s="527">
        <v>0</v>
      </c>
      <c r="K269" s="515">
        <f t="shared" si="281"/>
        <v>133.91000000000003</v>
      </c>
      <c r="L269" s="528"/>
    </row>
    <row r="270" spans="1:12" ht="18" customHeight="1">
      <c r="A270" s="514" t="s">
        <v>1675</v>
      </c>
      <c r="B270" s="515">
        <v>10069.57</v>
      </c>
      <c r="C270" s="515">
        <f aca="true" t="shared" si="340" ref="C270:G270">ROUND(B270-B270/1.15,2)</f>
        <v>1313.42</v>
      </c>
      <c r="D270" s="515">
        <v>8816.76</v>
      </c>
      <c r="E270" s="515">
        <f t="shared" si="340"/>
        <v>1150.01</v>
      </c>
      <c r="F270" s="515">
        <v>11670.88</v>
      </c>
      <c r="G270" s="515">
        <f t="shared" si="340"/>
        <v>1522.29</v>
      </c>
      <c r="H270" s="515">
        <f t="shared" si="337"/>
        <v>1328.57</v>
      </c>
      <c r="I270" s="529">
        <f t="shared" si="338"/>
        <v>132.86</v>
      </c>
      <c r="J270" s="527">
        <v>0</v>
      </c>
      <c r="K270" s="515">
        <f t="shared" si="281"/>
        <v>132.86</v>
      </c>
      <c r="L270" s="530"/>
    </row>
    <row r="271" spans="1:12" ht="18" customHeight="1">
      <c r="A271" s="514" t="s">
        <v>1676</v>
      </c>
      <c r="B271" s="515">
        <v>0</v>
      </c>
      <c r="C271" s="515">
        <f aca="true" t="shared" si="341" ref="C271:G271">ROUND(B271-B271/1.15,2)</f>
        <v>0</v>
      </c>
      <c r="D271" s="515">
        <v>0</v>
      </c>
      <c r="E271" s="515">
        <f t="shared" si="341"/>
        <v>0</v>
      </c>
      <c r="F271" s="515">
        <v>12.3</v>
      </c>
      <c r="G271" s="515">
        <f t="shared" si="341"/>
        <v>1.6</v>
      </c>
      <c r="H271" s="515">
        <f t="shared" si="337"/>
        <v>0.53</v>
      </c>
      <c r="I271" s="529">
        <f t="shared" si="338"/>
        <v>0.05</v>
      </c>
      <c r="J271" s="527">
        <v>0</v>
      </c>
      <c r="K271" s="515">
        <f t="shared" si="281"/>
        <v>0.05</v>
      </c>
      <c r="L271" s="530"/>
    </row>
    <row r="272" spans="1:12" ht="18" customHeight="1">
      <c r="A272" s="514" t="s">
        <v>1677</v>
      </c>
      <c r="B272" s="515">
        <v>97.4</v>
      </c>
      <c r="C272" s="515">
        <f aca="true" t="shared" si="342" ref="C272:G272">ROUND(B272-B272/1.15,2)</f>
        <v>12.7</v>
      </c>
      <c r="D272" s="515">
        <v>0</v>
      </c>
      <c r="E272" s="515">
        <f t="shared" si="342"/>
        <v>0</v>
      </c>
      <c r="F272" s="515">
        <v>132.6</v>
      </c>
      <c r="G272" s="515">
        <f t="shared" si="342"/>
        <v>17.3</v>
      </c>
      <c r="H272" s="515">
        <f t="shared" si="337"/>
        <v>10</v>
      </c>
      <c r="I272" s="529">
        <f t="shared" si="338"/>
        <v>1</v>
      </c>
      <c r="J272" s="527">
        <v>0</v>
      </c>
      <c r="K272" s="515">
        <f t="shared" si="281"/>
        <v>1</v>
      </c>
      <c r="L272" s="530"/>
    </row>
    <row r="273" spans="1:12" ht="18" customHeight="1">
      <c r="A273" s="513" t="s">
        <v>762</v>
      </c>
      <c r="B273" s="512">
        <f aca="true" t="shared" si="343" ref="B273:I273">SUM(B274:B275)</f>
        <v>599.2</v>
      </c>
      <c r="C273" s="512">
        <f t="shared" si="343"/>
        <v>78.16</v>
      </c>
      <c r="D273" s="512">
        <f t="shared" si="343"/>
        <v>661.7</v>
      </c>
      <c r="E273" s="512">
        <f t="shared" si="343"/>
        <v>86.31</v>
      </c>
      <c r="F273" s="512">
        <f t="shared" si="343"/>
        <v>554.3</v>
      </c>
      <c r="G273" s="512">
        <f t="shared" si="343"/>
        <v>72.3</v>
      </c>
      <c r="H273" s="512">
        <f t="shared" si="343"/>
        <v>78.92</v>
      </c>
      <c r="I273" s="526">
        <f t="shared" si="343"/>
        <v>7.8999999999999995</v>
      </c>
      <c r="J273" s="527">
        <v>0</v>
      </c>
      <c r="K273" s="515">
        <f t="shared" si="281"/>
        <v>7.8999999999999995</v>
      </c>
      <c r="L273" s="528"/>
    </row>
    <row r="274" spans="1:12" ht="24.75" customHeight="1">
      <c r="A274" s="514" t="s">
        <v>847</v>
      </c>
      <c r="B274" s="515">
        <v>412.7</v>
      </c>
      <c r="C274" s="515">
        <f aca="true" t="shared" si="344" ref="C274:G274">ROUND(B274-B274/1.15,2)</f>
        <v>53.83</v>
      </c>
      <c r="D274" s="515">
        <v>474.7</v>
      </c>
      <c r="E274" s="515">
        <f t="shared" si="344"/>
        <v>61.92</v>
      </c>
      <c r="F274" s="515">
        <v>381.3</v>
      </c>
      <c r="G274" s="515">
        <f t="shared" si="344"/>
        <v>49.73</v>
      </c>
      <c r="H274" s="515">
        <f aca="true" t="shared" si="345" ref="H274:H278">ROUND((C274+E274+G274)/3,2)</f>
        <v>55.16</v>
      </c>
      <c r="I274" s="529">
        <f aca="true" t="shared" si="346" ref="I274:I278">ROUND(H274*0.1,2)</f>
        <v>5.52</v>
      </c>
      <c r="J274" s="527">
        <v>0</v>
      </c>
      <c r="K274" s="515">
        <f t="shared" si="281"/>
        <v>5.52</v>
      </c>
      <c r="L274" s="530"/>
    </row>
    <row r="275" spans="1:12" ht="18" customHeight="1">
      <c r="A275" s="514" t="s">
        <v>1678</v>
      </c>
      <c r="B275" s="515">
        <v>186.5</v>
      </c>
      <c r="C275" s="515">
        <f aca="true" t="shared" si="347" ref="C275:G275">ROUND(B275-B275/1.15,2)</f>
        <v>24.33</v>
      </c>
      <c r="D275" s="515">
        <v>187</v>
      </c>
      <c r="E275" s="515">
        <f t="shared" si="347"/>
        <v>24.39</v>
      </c>
      <c r="F275" s="515">
        <v>173</v>
      </c>
      <c r="G275" s="515">
        <f t="shared" si="347"/>
        <v>22.57</v>
      </c>
      <c r="H275" s="515">
        <f t="shared" si="345"/>
        <v>23.76</v>
      </c>
      <c r="I275" s="529">
        <f t="shared" si="346"/>
        <v>2.38</v>
      </c>
      <c r="J275" s="527">
        <v>0</v>
      </c>
      <c r="K275" s="515">
        <f t="shared" si="281"/>
        <v>2.38</v>
      </c>
      <c r="L275" s="530"/>
    </row>
    <row r="276" spans="1:12" ht="18" customHeight="1">
      <c r="A276" s="513" t="s">
        <v>764</v>
      </c>
      <c r="B276" s="512">
        <f aca="true" t="shared" si="348" ref="B276:I276">SUM(B277:B278)</f>
        <v>382.29999999999995</v>
      </c>
      <c r="C276" s="512">
        <f t="shared" si="348"/>
        <v>49.86</v>
      </c>
      <c r="D276" s="512">
        <f t="shared" si="348"/>
        <v>186.4</v>
      </c>
      <c r="E276" s="512">
        <f t="shared" si="348"/>
        <v>24.310000000000002</v>
      </c>
      <c r="F276" s="512">
        <f t="shared" si="348"/>
        <v>198</v>
      </c>
      <c r="G276" s="512">
        <f t="shared" si="348"/>
        <v>25.83</v>
      </c>
      <c r="H276" s="512">
        <f t="shared" si="348"/>
        <v>33.33</v>
      </c>
      <c r="I276" s="526">
        <f t="shared" si="348"/>
        <v>3.33</v>
      </c>
      <c r="J276" s="527">
        <v>0</v>
      </c>
      <c r="K276" s="515">
        <f t="shared" si="281"/>
        <v>3.33</v>
      </c>
      <c r="L276" s="528"/>
    </row>
    <row r="277" spans="1:12" ht="18" customHeight="1">
      <c r="A277" s="514" t="s">
        <v>848</v>
      </c>
      <c r="B277" s="515">
        <v>317.2</v>
      </c>
      <c r="C277" s="515">
        <f aca="true" t="shared" si="349" ref="C277:G277">ROUND(B277-B277/1.15,2)</f>
        <v>41.37</v>
      </c>
      <c r="D277" s="515">
        <v>104.9</v>
      </c>
      <c r="E277" s="515">
        <f t="shared" si="349"/>
        <v>13.68</v>
      </c>
      <c r="F277" s="515">
        <v>130</v>
      </c>
      <c r="G277" s="515">
        <f t="shared" si="349"/>
        <v>16.96</v>
      </c>
      <c r="H277" s="515">
        <f t="shared" si="345"/>
        <v>24</v>
      </c>
      <c r="I277" s="529">
        <f t="shared" si="346"/>
        <v>2.4</v>
      </c>
      <c r="J277" s="527">
        <v>0</v>
      </c>
      <c r="K277" s="515">
        <f t="shared" si="281"/>
        <v>2.4</v>
      </c>
      <c r="L277" s="530"/>
    </row>
    <row r="278" spans="1:12" ht="18" customHeight="1">
      <c r="A278" s="514" t="s">
        <v>1679</v>
      </c>
      <c r="B278" s="515">
        <v>65.1</v>
      </c>
      <c r="C278" s="515">
        <f aca="true" t="shared" si="350" ref="C278:G278">ROUND(B278-B278/1.15,2)</f>
        <v>8.49</v>
      </c>
      <c r="D278" s="515">
        <v>81.5</v>
      </c>
      <c r="E278" s="515">
        <f t="shared" si="350"/>
        <v>10.63</v>
      </c>
      <c r="F278" s="515">
        <v>68</v>
      </c>
      <c r="G278" s="515">
        <f t="shared" si="350"/>
        <v>8.87</v>
      </c>
      <c r="H278" s="515">
        <f t="shared" si="345"/>
        <v>9.33</v>
      </c>
      <c r="I278" s="529">
        <f t="shared" si="346"/>
        <v>0.93</v>
      </c>
      <c r="J278" s="527">
        <v>0</v>
      </c>
      <c r="K278" s="515">
        <f t="shared" si="281"/>
        <v>0.93</v>
      </c>
      <c r="L278" s="530"/>
    </row>
    <row r="279" spans="1:12" ht="18" customHeight="1">
      <c r="A279" s="513" t="s">
        <v>766</v>
      </c>
      <c r="B279" s="512">
        <f aca="true" t="shared" si="351" ref="B279:I279">SUM(B280:B281)</f>
        <v>499.5</v>
      </c>
      <c r="C279" s="512">
        <f t="shared" si="351"/>
        <v>65.15</v>
      </c>
      <c r="D279" s="512">
        <f t="shared" si="351"/>
        <v>536.9000000000001</v>
      </c>
      <c r="E279" s="512">
        <f t="shared" si="351"/>
        <v>70.03</v>
      </c>
      <c r="F279" s="512">
        <f t="shared" si="351"/>
        <v>556.1</v>
      </c>
      <c r="G279" s="512">
        <f t="shared" si="351"/>
        <v>72.53999999999999</v>
      </c>
      <c r="H279" s="512">
        <f t="shared" si="351"/>
        <v>69.24</v>
      </c>
      <c r="I279" s="526">
        <f t="shared" si="351"/>
        <v>6.93</v>
      </c>
      <c r="J279" s="527">
        <v>0</v>
      </c>
      <c r="K279" s="515">
        <f t="shared" si="281"/>
        <v>6.93</v>
      </c>
      <c r="L279" s="528"/>
    </row>
    <row r="280" spans="1:12" ht="18" customHeight="1">
      <c r="A280" s="514" t="s">
        <v>1680</v>
      </c>
      <c r="B280" s="515">
        <v>144.7</v>
      </c>
      <c r="C280" s="515">
        <f aca="true" t="shared" si="352" ref="C280:G280">ROUND(B280-B280/1.15,2)</f>
        <v>18.87</v>
      </c>
      <c r="D280" s="515">
        <v>165.8</v>
      </c>
      <c r="E280" s="515">
        <f t="shared" si="352"/>
        <v>21.63</v>
      </c>
      <c r="F280" s="515">
        <v>123.5</v>
      </c>
      <c r="G280" s="515">
        <f t="shared" si="352"/>
        <v>16.11</v>
      </c>
      <c r="H280" s="515">
        <f aca="true" t="shared" si="353" ref="H280:H289">ROUND((C280+E280+G280)/3,2)</f>
        <v>18.87</v>
      </c>
      <c r="I280" s="529">
        <f aca="true" t="shared" si="354" ref="I280:I289">ROUND(H280*0.1,2)</f>
        <v>1.89</v>
      </c>
      <c r="J280" s="527">
        <v>0</v>
      </c>
      <c r="K280" s="515">
        <f t="shared" si="281"/>
        <v>1.89</v>
      </c>
      <c r="L280" s="530"/>
    </row>
    <row r="281" spans="1:12" ht="18" customHeight="1">
      <c r="A281" s="514" t="s">
        <v>849</v>
      </c>
      <c r="B281" s="515">
        <v>354.8</v>
      </c>
      <c r="C281" s="515">
        <f aca="true" t="shared" si="355" ref="C281:G281">ROUND(B281-B281/1.15,2)</f>
        <v>46.28</v>
      </c>
      <c r="D281" s="515">
        <v>371.1</v>
      </c>
      <c r="E281" s="515">
        <f t="shared" si="355"/>
        <v>48.4</v>
      </c>
      <c r="F281" s="515">
        <v>432.6</v>
      </c>
      <c r="G281" s="515">
        <f t="shared" si="355"/>
        <v>56.43</v>
      </c>
      <c r="H281" s="515">
        <f t="shared" si="353"/>
        <v>50.37</v>
      </c>
      <c r="I281" s="529">
        <f t="shared" si="354"/>
        <v>5.04</v>
      </c>
      <c r="J281" s="527">
        <v>0</v>
      </c>
      <c r="K281" s="515">
        <f t="shared" si="281"/>
        <v>5.04</v>
      </c>
      <c r="L281" s="530"/>
    </row>
    <row r="282" spans="1:12" ht="18" customHeight="1">
      <c r="A282" s="356" t="s">
        <v>700</v>
      </c>
      <c r="B282" s="512">
        <f aca="true" t="shared" si="356" ref="B282:I282">SUM(B283:B298)/2</f>
        <v>49281.71</v>
      </c>
      <c r="C282" s="512">
        <f t="shared" si="356"/>
        <v>6428.06</v>
      </c>
      <c r="D282" s="512">
        <f t="shared" si="356"/>
        <v>51481.56</v>
      </c>
      <c r="E282" s="512">
        <f t="shared" si="356"/>
        <v>6714.990000000001</v>
      </c>
      <c r="F282" s="512">
        <f t="shared" si="356"/>
        <v>54283.38999999999</v>
      </c>
      <c r="G282" s="512">
        <f t="shared" si="356"/>
        <v>7080.45</v>
      </c>
      <c r="H282" s="512">
        <f t="shared" si="356"/>
        <v>6741.159999999999</v>
      </c>
      <c r="I282" s="526">
        <f t="shared" si="356"/>
        <v>674.13</v>
      </c>
      <c r="J282" s="527">
        <v>0</v>
      </c>
      <c r="K282" s="515">
        <f t="shared" si="281"/>
        <v>674.13</v>
      </c>
      <c r="L282" s="528"/>
    </row>
    <row r="283" spans="1:12" ht="18" customHeight="1">
      <c r="A283" s="513" t="s">
        <v>1340</v>
      </c>
      <c r="B283" s="512">
        <f aca="true" t="shared" si="357" ref="B283:I283">SUM(B284:B289)</f>
        <v>44314.99</v>
      </c>
      <c r="C283" s="512">
        <f t="shared" si="357"/>
        <v>5780.220000000002</v>
      </c>
      <c r="D283" s="512">
        <f t="shared" si="357"/>
        <v>46234.82</v>
      </c>
      <c r="E283" s="512">
        <f t="shared" si="357"/>
        <v>6030.63</v>
      </c>
      <c r="F283" s="512">
        <f t="shared" si="357"/>
        <v>47985.66</v>
      </c>
      <c r="G283" s="512">
        <f t="shared" si="357"/>
        <v>6259.009999999999</v>
      </c>
      <c r="H283" s="512">
        <f t="shared" si="357"/>
        <v>6023.28</v>
      </c>
      <c r="I283" s="526">
        <f t="shared" si="357"/>
        <v>602.34</v>
      </c>
      <c r="J283" s="527">
        <v>0</v>
      </c>
      <c r="K283" s="515">
        <f t="shared" si="281"/>
        <v>602.34</v>
      </c>
      <c r="L283" s="528"/>
    </row>
    <row r="284" spans="1:12" ht="18" customHeight="1">
      <c r="A284" s="514" t="s">
        <v>1681</v>
      </c>
      <c r="B284" s="515">
        <v>21572.32</v>
      </c>
      <c r="C284" s="515">
        <f aca="true" t="shared" si="358" ref="C284:G284">ROUND(B284-B284/1.15,2)</f>
        <v>2813.78</v>
      </c>
      <c r="D284" s="515">
        <v>22355.64</v>
      </c>
      <c r="E284" s="515">
        <f t="shared" si="358"/>
        <v>2915.95</v>
      </c>
      <c r="F284" s="515">
        <v>22442.32</v>
      </c>
      <c r="G284" s="515">
        <f t="shared" si="358"/>
        <v>2927.26</v>
      </c>
      <c r="H284" s="515">
        <f t="shared" si="353"/>
        <v>2885.66</v>
      </c>
      <c r="I284" s="529">
        <f t="shared" si="354"/>
        <v>288.57</v>
      </c>
      <c r="J284" s="527">
        <v>0</v>
      </c>
      <c r="K284" s="515">
        <f t="shared" si="281"/>
        <v>288.57</v>
      </c>
      <c r="L284" s="530"/>
    </row>
    <row r="285" spans="1:12" ht="18" customHeight="1">
      <c r="A285" s="514" t="s">
        <v>1682</v>
      </c>
      <c r="B285" s="515">
        <v>19416.55</v>
      </c>
      <c r="C285" s="515">
        <f aca="true" t="shared" si="359" ref="C285:G285">ROUND(B285-B285/1.15,2)</f>
        <v>2532.59</v>
      </c>
      <c r="D285" s="515">
        <v>20309.5</v>
      </c>
      <c r="E285" s="515">
        <f t="shared" si="359"/>
        <v>2649.07</v>
      </c>
      <c r="F285" s="515">
        <v>21620.9</v>
      </c>
      <c r="G285" s="515">
        <f t="shared" si="359"/>
        <v>2820.12</v>
      </c>
      <c r="H285" s="515">
        <f t="shared" si="353"/>
        <v>2667.26</v>
      </c>
      <c r="I285" s="529">
        <f t="shared" si="354"/>
        <v>266.73</v>
      </c>
      <c r="J285" s="527">
        <v>0</v>
      </c>
      <c r="K285" s="515">
        <f t="shared" si="281"/>
        <v>266.73</v>
      </c>
      <c r="L285" s="530"/>
    </row>
    <row r="286" spans="1:12" ht="18" customHeight="1">
      <c r="A286" s="514" t="s">
        <v>1683</v>
      </c>
      <c r="B286" s="515">
        <v>759.66</v>
      </c>
      <c r="C286" s="515">
        <f aca="true" t="shared" si="360" ref="C286:G286">ROUND(B286-B286/1.15,2)</f>
        <v>99.09</v>
      </c>
      <c r="D286" s="515">
        <v>828.02</v>
      </c>
      <c r="E286" s="515">
        <f t="shared" si="360"/>
        <v>108</v>
      </c>
      <c r="F286" s="515">
        <v>996.71</v>
      </c>
      <c r="G286" s="515">
        <f t="shared" si="360"/>
        <v>130.01</v>
      </c>
      <c r="H286" s="515">
        <f t="shared" si="353"/>
        <v>112.37</v>
      </c>
      <c r="I286" s="529">
        <f t="shared" si="354"/>
        <v>11.24</v>
      </c>
      <c r="J286" s="527">
        <v>0</v>
      </c>
      <c r="K286" s="515">
        <f t="shared" si="281"/>
        <v>11.24</v>
      </c>
      <c r="L286" s="530"/>
    </row>
    <row r="287" spans="1:12" ht="18" customHeight="1">
      <c r="A287" s="514" t="s">
        <v>1684</v>
      </c>
      <c r="B287" s="515">
        <v>1571.79</v>
      </c>
      <c r="C287" s="515">
        <f aca="true" t="shared" si="361" ref="C287:G287">ROUND(B287-B287/1.15,2)</f>
        <v>205.02</v>
      </c>
      <c r="D287" s="515">
        <v>1594.94</v>
      </c>
      <c r="E287" s="515">
        <f t="shared" si="361"/>
        <v>208.04</v>
      </c>
      <c r="F287" s="515">
        <v>1595.79</v>
      </c>
      <c r="G287" s="515">
        <f t="shared" si="361"/>
        <v>208.15</v>
      </c>
      <c r="H287" s="515">
        <f t="shared" si="353"/>
        <v>207.07</v>
      </c>
      <c r="I287" s="529">
        <f t="shared" si="354"/>
        <v>20.71</v>
      </c>
      <c r="J287" s="527">
        <v>0</v>
      </c>
      <c r="K287" s="515">
        <f t="shared" si="281"/>
        <v>20.71</v>
      </c>
      <c r="L287" s="530"/>
    </row>
    <row r="288" spans="1:12" ht="18" customHeight="1">
      <c r="A288" s="514" t="s">
        <v>1685</v>
      </c>
      <c r="B288" s="515">
        <v>359.5</v>
      </c>
      <c r="C288" s="515">
        <f aca="true" t="shared" si="362" ref="C288:G288">ROUND(B288-B288/1.15,2)</f>
        <v>46.89</v>
      </c>
      <c r="D288" s="515">
        <v>397</v>
      </c>
      <c r="E288" s="515">
        <f t="shared" si="362"/>
        <v>51.78</v>
      </c>
      <c r="F288" s="515">
        <v>412.9</v>
      </c>
      <c r="G288" s="515">
        <f t="shared" si="362"/>
        <v>53.86</v>
      </c>
      <c r="H288" s="515">
        <f t="shared" si="353"/>
        <v>50.84</v>
      </c>
      <c r="I288" s="529">
        <f t="shared" si="354"/>
        <v>5.08</v>
      </c>
      <c r="J288" s="527">
        <v>0</v>
      </c>
      <c r="K288" s="515">
        <f t="shared" si="281"/>
        <v>5.08</v>
      </c>
      <c r="L288" s="530"/>
    </row>
    <row r="289" spans="1:12" ht="18" customHeight="1">
      <c r="A289" s="514" t="s">
        <v>1686</v>
      </c>
      <c r="B289" s="515">
        <v>635.17</v>
      </c>
      <c r="C289" s="515">
        <f aca="true" t="shared" si="363" ref="C289:G289">ROUND(B289-B289/1.15,2)</f>
        <v>82.85</v>
      </c>
      <c r="D289" s="515">
        <v>749.72</v>
      </c>
      <c r="E289" s="515">
        <f t="shared" si="363"/>
        <v>97.79</v>
      </c>
      <c r="F289" s="515">
        <v>917.04</v>
      </c>
      <c r="G289" s="515">
        <f t="shared" si="363"/>
        <v>119.61</v>
      </c>
      <c r="H289" s="515">
        <f t="shared" si="353"/>
        <v>100.08</v>
      </c>
      <c r="I289" s="529">
        <f t="shared" si="354"/>
        <v>10.01</v>
      </c>
      <c r="J289" s="527">
        <v>0</v>
      </c>
      <c r="K289" s="515">
        <f aca="true" t="shared" si="364" ref="K289:K352">I289+J289</f>
        <v>10.01</v>
      </c>
      <c r="L289" s="530"/>
    </row>
    <row r="290" spans="1:12" ht="18" customHeight="1">
      <c r="A290" s="513" t="s">
        <v>1111</v>
      </c>
      <c r="B290" s="512">
        <f aca="true" t="shared" si="365" ref="B290:I290">SUM(B291:B294)</f>
        <v>1779.72</v>
      </c>
      <c r="C290" s="512">
        <f t="shared" si="365"/>
        <v>232.14000000000001</v>
      </c>
      <c r="D290" s="512">
        <f t="shared" si="365"/>
        <v>2019.09</v>
      </c>
      <c r="E290" s="512">
        <f t="shared" si="365"/>
        <v>263.36</v>
      </c>
      <c r="F290" s="512">
        <f t="shared" si="365"/>
        <v>2509.8699999999994</v>
      </c>
      <c r="G290" s="512">
        <f t="shared" si="365"/>
        <v>327.37</v>
      </c>
      <c r="H290" s="512">
        <f t="shared" si="365"/>
        <v>274.29999999999995</v>
      </c>
      <c r="I290" s="526">
        <f t="shared" si="365"/>
        <v>27.43</v>
      </c>
      <c r="J290" s="527">
        <v>0</v>
      </c>
      <c r="K290" s="515">
        <f t="shared" si="364"/>
        <v>27.43</v>
      </c>
      <c r="L290" s="528"/>
    </row>
    <row r="291" spans="1:12" ht="18" customHeight="1">
      <c r="A291" s="514" t="s">
        <v>1687</v>
      </c>
      <c r="B291" s="515">
        <v>832.27</v>
      </c>
      <c r="C291" s="515">
        <f aca="true" t="shared" si="366" ref="C291:G291">ROUND(B291-B291/1.15,2)</f>
        <v>108.56</v>
      </c>
      <c r="D291" s="515">
        <v>1093.32</v>
      </c>
      <c r="E291" s="515">
        <f t="shared" si="366"/>
        <v>142.61</v>
      </c>
      <c r="F291" s="515">
        <v>1484.06</v>
      </c>
      <c r="G291" s="515">
        <f t="shared" si="366"/>
        <v>193.57</v>
      </c>
      <c r="H291" s="515">
        <f aca="true" t="shared" si="367" ref="H291:H294">ROUND((C291+E291+G291)/3,2)</f>
        <v>148.25</v>
      </c>
      <c r="I291" s="529">
        <f aca="true" t="shared" si="368" ref="I291:I294">ROUND(H291*0.1,2)</f>
        <v>14.83</v>
      </c>
      <c r="J291" s="527">
        <v>0</v>
      </c>
      <c r="K291" s="515">
        <f t="shared" si="364"/>
        <v>14.83</v>
      </c>
      <c r="L291" s="530"/>
    </row>
    <row r="292" spans="1:12" ht="18" customHeight="1">
      <c r="A292" s="514" t="s">
        <v>1688</v>
      </c>
      <c r="B292" s="515">
        <v>518.9</v>
      </c>
      <c r="C292" s="515">
        <f aca="true" t="shared" si="369" ref="C292:G292">ROUND(B292-B292/1.15,2)</f>
        <v>67.68</v>
      </c>
      <c r="D292" s="515">
        <v>505.7</v>
      </c>
      <c r="E292" s="515">
        <f t="shared" si="369"/>
        <v>65.96</v>
      </c>
      <c r="F292" s="515">
        <v>585.8</v>
      </c>
      <c r="G292" s="515">
        <f t="shared" si="369"/>
        <v>76.41</v>
      </c>
      <c r="H292" s="515">
        <f t="shared" si="367"/>
        <v>70.02</v>
      </c>
      <c r="I292" s="529">
        <f t="shared" si="368"/>
        <v>7</v>
      </c>
      <c r="J292" s="527">
        <v>0</v>
      </c>
      <c r="K292" s="515">
        <f t="shared" si="364"/>
        <v>7</v>
      </c>
      <c r="L292" s="530"/>
    </row>
    <row r="293" spans="1:12" ht="18" customHeight="1">
      <c r="A293" s="514" t="s">
        <v>1689</v>
      </c>
      <c r="B293" s="515">
        <v>341.95</v>
      </c>
      <c r="C293" s="515">
        <f aca="true" t="shared" si="370" ref="C293:G293">ROUND(B293-B293/1.15,2)</f>
        <v>44.6</v>
      </c>
      <c r="D293" s="515">
        <v>321.27</v>
      </c>
      <c r="E293" s="515">
        <f t="shared" si="370"/>
        <v>41.9</v>
      </c>
      <c r="F293" s="515">
        <v>311.81</v>
      </c>
      <c r="G293" s="515">
        <f t="shared" si="370"/>
        <v>40.67</v>
      </c>
      <c r="H293" s="515">
        <f t="shared" si="367"/>
        <v>42.39</v>
      </c>
      <c r="I293" s="529">
        <f t="shared" si="368"/>
        <v>4.24</v>
      </c>
      <c r="J293" s="527">
        <v>0</v>
      </c>
      <c r="K293" s="515">
        <f t="shared" si="364"/>
        <v>4.24</v>
      </c>
      <c r="L293" s="530"/>
    </row>
    <row r="294" spans="1:12" ht="18" customHeight="1">
      <c r="A294" s="514" t="s">
        <v>1690</v>
      </c>
      <c r="B294" s="515">
        <v>86.6</v>
      </c>
      <c r="C294" s="515">
        <f aca="true" t="shared" si="371" ref="C294:G294">ROUND(B294-B294/1.15,2)</f>
        <v>11.3</v>
      </c>
      <c r="D294" s="515">
        <v>98.8</v>
      </c>
      <c r="E294" s="515">
        <f t="shared" si="371"/>
        <v>12.89</v>
      </c>
      <c r="F294" s="515">
        <v>128.2</v>
      </c>
      <c r="G294" s="515">
        <f t="shared" si="371"/>
        <v>16.72</v>
      </c>
      <c r="H294" s="515">
        <f t="shared" si="367"/>
        <v>13.64</v>
      </c>
      <c r="I294" s="529">
        <f t="shared" si="368"/>
        <v>1.36</v>
      </c>
      <c r="J294" s="527">
        <v>0</v>
      </c>
      <c r="K294" s="515">
        <f t="shared" si="364"/>
        <v>1.36</v>
      </c>
      <c r="L294" s="530"/>
    </row>
    <row r="295" spans="1:12" ht="18" customHeight="1">
      <c r="A295" s="513" t="s">
        <v>768</v>
      </c>
      <c r="B295" s="512">
        <f aca="true" t="shared" si="372" ref="B295:I295">SUM(B296:B298)</f>
        <v>3187</v>
      </c>
      <c r="C295" s="512">
        <f t="shared" si="372"/>
        <v>415.70000000000005</v>
      </c>
      <c r="D295" s="512">
        <f t="shared" si="372"/>
        <v>3227.65</v>
      </c>
      <c r="E295" s="512">
        <f t="shared" si="372"/>
        <v>421</v>
      </c>
      <c r="F295" s="512">
        <f t="shared" si="372"/>
        <v>3787.8599999999997</v>
      </c>
      <c r="G295" s="512">
        <f t="shared" si="372"/>
        <v>494.07</v>
      </c>
      <c r="H295" s="512">
        <f t="shared" si="372"/>
        <v>443.58000000000004</v>
      </c>
      <c r="I295" s="526">
        <f t="shared" si="372"/>
        <v>44.36</v>
      </c>
      <c r="J295" s="527">
        <v>0</v>
      </c>
      <c r="K295" s="515">
        <f t="shared" si="364"/>
        <v>44.36</v>
      </c>
      <c r="L295" s="528"/>
    </row>
    <row r="296" spans="1:12" ht="18" customHeight="1">
      <c r="A296" s="514" t="s">
        <v>1691</v>
      </c>
      <c r="B296" s="515">
        <v>100.3</v>
      </c>
      <c r="C296" s="515">
        <f aca="true" t="shared" si="373" ref="C296:G296">ROUND(B296-B296/1.15,2)</f>
        <v>13.08</v>
      </c>
      <c r="D296" s="515">
        <v>110.6</v>
      </c>
      <c r="E296" s="515">
        <f t="shared" si="373"/>
        <v>14.43</v>
      </c>
      <c r="F296" s="515">
        <v>107</v>
      </c>
      <c r="G296" s="515">
        <f t="shared" si="373"/>
        <v>13.96</v>
      </c>
      <c r="H296" s="515">
        <f aca="true" t="shared" si="374" ref="H296:H298">ROUND((C296+E296+G296)/3,2)</f>
        <v>13.82</v>
      </c>
      <c r="I296" s="529">
        <f aca="true" t="shared" si="375" ref="I296:I298">ROUND(H296*0.1,2)</f>
        <v>1.38</v>
      </c>
      <c r="J296" s="527">
        <v>0</v>
      </c>
      <c r="K296" s="515">
        <f t="shared" si="364"/>
        <v>1.38</v>
      </c>
      <c r="L296" s="530"/>
    </row>
    <row r="297" spans="1:12" ht="18" customHeight="1">
      <c r="A297" s="514" t="s">
        <v>1692</v>
      </c>
      <c r="B297" s="515">
        <v>238.8</v>
      </c>
      <c r="C297" s="515">
        <f aca="true" t="shared" si="376" ref="C297:G297">ROUND(B297-B297/1.15,2)</f>
        <v>31.15</v>
      </c>
      <c r="D297" s="515">
        <v>222.9</v>
      </c>
      <c r="E297" s="515">
        <f t="shared" si="376"/>
        <v>29.07</v>
      </c>
      <c r="F297" s="515">
        <v>230.7</v>
      </c>
      <c r="G297" s="515">
        <f t="shared" si="376"/>
        <v>30.09</v>
      </c>
      <c r="H297" s="515">
        <f t="shared" si="374"/>
        <v>30.1</v>
      </c>
      <c r="I297" s="529">
        <f t="shared" si="375"/>
        <v>3.01</v>
      </c>
      <c r="J297" s="527">
        <v>0</v>
      </c>
      <c r="K297" s="515">
        <f t="shared" si="364"/>
        <v>3.01</v>
      </c>
      <c r="L297" s="530"/>
    </row>
    <row r="298" spans="1:12" ht="18" customHeight="1">
      <c r="A298" s="514" t="s">
        <v>1693</v>
      </c>
      <c r="B298" s="515">
        <v>2847.9</v>
      </c>
      <c r="C298" s="515">
        <f aca="true" t="shared" si="377" ref="C298:G298">ROUND(B298-B298/1.15,2)</f>
        <v>371.47</v>
      </c>
      <c r="D298" s="515">
        <v>2894.15</v>
      </c>
      <c r="E298" s="515">
        <f t="shared" si="377"/>
        <v>377.5</v>
      </c>
      <c r="F298" s="515">
        <v>3450.16</v>
      </c>
      <c r="G298" s="515">
        <f t="shared" si="377"/>
        <v>450.02</v>
      </c>
      <c r="H298" s="515">
        <f t="shared" si="374"/>
        <v>399.66</v>
      </c>
      <c r="I298" s="529">
        <f t="shared" si="375"/>
        <v>39.97</v>
      </c>
      <c r="J298" s="527">
        <v>0</v>
      </c>
      <c r="K298" s="515">
        <f t="shared" si="364"/>
        <v>39.97</v>
      </c>
      <c r="L298" s="530"/>
    </row>
    <row r="299" spans="1:12" ht="18" customHeight="1">
      <c r="A299" s="356" t="s">
        <v>701</v>
      </c>
      <c r="B299" s="512">
        <f aca="true" t="shared" si="378" ref="B299:I299">SUM(B300:B317)/2</f>
        <v>51725.55000000002</v>
      </c>
      <c r="C299" s="512">
        <f t="shared" si="378"/>
        <v>6746.830000000001</v>
      </c>
      <c r="D299" s="512">
        <f t="shared" si="378"/>
        <v>60245.71000000001</v>
      </c>
      <c r="E299" s="512">
        <f t="shared" si="378"/>
        <v>7858.139999999999</v>
      </c>
      <c r="F299" s="512">
        <f t="shared" si="378"/>
        <v>74709.52000000002</v>
      </c>
      <c r="G299" s="512">
        <f t="shared" si="378"/>
        <v>9744.720000000003</v>
      </c>
      <c r="H299" s="512">
        <f t="shared" si="378"/>
        <v>8116.560000000001</v>
      </c>
      <c r="I299" s="526">
        <f t="shared" si="378"/>
        <v>811.6599999999999</v>
      </c>
      <c r="J299" s="527">
        <v>0</v>
      </c>
      <c r="K299" s="515">
        <f t="shared" si="364"/>
        <v>811.6599999999999</v>
      </c>
      <c r="L299" s="528"/>
    </row>
    <row r="300" spans="1:12" ht="18" customHeight="1">
      <c r="A300" s="513" t="s">
        <v>1341</v>
      </c>
      <c r="B300" s="512">
        <f aca="true" t="shared" si="379" ref="B300:I300">SUM(B301:B305)</f>
        <v>39827.78</v>
      </c>
      <c r="C300" s="512">
        <f t="shared" si="379"/>
        <v>5194.94</v>
      </c>
      <c r="D300" s="512">
        <f t="shared" si="379"/>
        <v>47436.869999999995</v>
      </c>
      <c r="E300" s="512">
        <f t="shared" si="379"/>
        <v>6187.42</v>
      </c>
      <c r="F300" s="512">
        <f t="shared" si="379"/>
        <v>60148.61</v>
      </c>
      <c r="G300" s="512">
        <f t="shared" si="379"/>
        <v>7845.47</v>
      </c>
      <c r="H300" s="512">
        <f t="shared" si="379"/>
        <v>6409.27</v>
      </c>
      <c r="I300" s="526">
        <f t="shared" si="379"/>
        <v>640.93</v>
      </c>
      <c r="J300" s="527">
        <v>0</v>
      </c>
      <c r="K300" s="515">
        <f t="shared" si="364"/>
        <v>640.93</v>
      </c>
      <c r="L300" s="528"/>
    </row>
    <row r="301" spans="1:12" ht="18" customHeight="1">
      <c r="A301" s="514" t="s">
        <v>1694</v>
      </c>
      <c r="B301" s="515">
        <v>33978.26</v>
      </c>
      <c r="C301" s="515">
        <f aca="true" t="shared" si="380" ref="C301:G301">ROUND(B301-B301/1.15,2)</f>
        <v>4431.95</v>
      </c>
      <c r="D301" s="515">
        <v>40477.68</v>
      </c>
      <c r="E301" s="515">
        <f t="shared" si="380"/>
        <v>5279.7</v>
      </c>
      <c r="F301" s="515">
        <v>50517.68</v>
      </c>
      <c r="G301" s="515">
        <f t="shared" si="380"/>
        <v>6589.26</v>
      </c>
      <c r="H301" s="515">
        <f aca="true" t="shared" si="381" ref="H301:H305">ROUND((C301+E301+G301)/3,2)</f>
        <v>5433.64</v>
      </c>
      <c r="I301" s="529">
        <f aca="true" t="shared" si="382" ref="I301:I305">ROUND(H301*0.1,2)</f>
        <v>543.36</v>
      </c>
      <c r="J301" s="527">
        <v>0</v>
      </c>
      <c r="K301" s="515">
        <f t="shared" si="364"/>
        <v>543.36</v>
      </c>
      <c r="L301" s="530"/>
    </row>
    <row r="302" spans="1:12" ht="18" customHeight="1">
      <c r="A302" s="514" t="s">
        <v>1695</v>
      </c>
      <c r="B302" s="515">
        <v>3381.2</v>
      </c>
      <c r="C302" s="515">
        <f aca="true" t="shared" si="383" ref="C302:G302">ROUND(B302-B302/1.15,2)</f>
        <v>441.03</v>
      </c>
      <c r="D302" s="515">
        <v>3348.25</v>
      </c>
      <c r="E302" s="515">
        <f t="shared" si="383"/>
        <v>436.73</v>
      </c>
      <c r="F302" s="515">
        <v>4017.3</v>
      </c>
      <c r="G302" s="515">
        <f t="shared" si="383"/>
        <v>524</v>
      </c>
      <c r="H302" s="515">
        <f t="shared" si="381"/>
        <v>467.25</v>
      </c>
      <c r="I302" s="529">
        <f t="shared" si="382"/>
        <v>46.73</v>
      </c>
      <c r="J302" s="527">
        <v>0</v>
      </c>
      <c r="K302" s="515">
        <f t="shared" si="364"/>
        <v>46.73</v>
      </c>
      <c r="L302" s="530"/>
    </row>
    <row r="303" spans="1:12" ht="24.75" customHeight="1">
      <c r="A303" s="514" t="s">
        <v>1696</v>
      </c>
      <c r="B303" s="515">
        <v>732.4</v>
      </c>
      <c r="C303" s="515">
        <f aca="true" t="shared" si="384" ref="C303:G303">ROUND(B303-B303/1.15,2)</f>
        <v>95.53</v>
      </c>
      <c r="D303" s="515">
        <v>1139.34</v>
      </c>
      <c r="E303" s="515">
        <f t="shared" si="384"/>
        <v>148.61</v>
      </c>
      <c r="F303" s="515">
        <v>1702</v>
      </c>
      <c r="G303" s="515">
        <f t="shared" si="384"/>
        <v>222</v>
      </c>
      <c r="H303" s="515">
        <f t="shared" si="381"/>
        <v>155.38</v>
      </c>
      <c r="I303" s="529">
        <f t="shared" si="382"/>
        <v>15.54</v>
      </c>
      <c r="J303" s="527">
        <v>0</v>
      </c>
      <c r="K303" s="515">
        <f t="shared" si="364"/>
        <v>15.54</v>
      </c>
      <c r="L303" s="530"/>
    </row>
    <row r="304" spans="1:12" ht="18" customHeight="1">
      <c r="A304" s="514" t="s">
        <v>1697</v>
      </c>
      <c r="B304" s="515">
        <v>71.5</v>
      </c>
      <c r="C304" s="515">
        <f aca="true" t="shared" si="385" ref="C304:G304">ROUND(B304-B304/1.15,2)</f>
        <v>9.33</v>
      </c>
      <c r="D304" s="515">
        <v>85.72</v>
      </c>
      <c r="E304" s="515">
        <f t="shared" si="385"/>
        <v>11.18</v>
      </c>
      <c r="F304" s="515">
        <v>82.5</v>
      </c>
      <c r="G304" s="515">
        <f t="shared" si="385"/>
        <v>10.76</v>
      </c>
      <c r="H304" s="515">
        <f t="shared" si="381"/>
        <v>10.42</v>
      </c>
      <c r="I304" s="529">
        <f t="shared" si="382"/>
        <v>1.04</v>
      </c>
      <c r="J304" s="527">
        <v>0</v>
      </c>
      <c r="K304" s="515">
        <f t="shared" si="364"/>
        <v>1.04</v>
      </c>
      <c r="L304" s="530"/>
    </row>
    <row r="305" spans="1:12" ht="18" customHeight="1">
      <c r="A305" s="514" t="s">
        <v>1698</v>
      </c>
      <c r="B305" s="515">
        <v>1664.42</v>
      </c>
      <c r="C305" s="515">
        <f aca="true" t="shared" si="386" ref="C305:G305">ROUND(B305-B305/1.15,2)</f>
        <v>217.1</v>
      </c>
      <c r="D305" s="515">
        <v>2385.88</v>
      </c>
      <c r="E305" s="515">
        <f t="shared" si="386"/>
        <v>311.2</v>
      </c>
      <c r="F305" s="515">
        <v>3829.13</v>
      </c>
      <c r="G305" s="515">
        <f t="shared" si="386"/>
        <v>499.45</v>
      </c>
      <c r="H305" s="515">
        <f t="shared" si="381"/>
        <v>342.58</v>
      </c>
      <c r="I305" s="529">
        <f t="shared" si="382"/>
        <v>34.26</v>
      </c>
      <c r="J305" s="527">
        <v>0</v>
      </c>
      <c r="K305" s="515">
        <f t="shared" si="364"/>
        <v>34.26</v>
      </c>
      <c r="L305" s="530"/>
    </row>
    <row r="306" spans="1:12" ht="18" customHeight="1">
      <c r="A306" s="513" t="s">
        <v>1112</v>
      </c>
      <c r="B306" s="512">
        <f aca="true" t="shared" si="387" ref="B306:I306">SUM(B307:B310)</f>
        <v>4734.75</v>
      </c>
      <c r="C306" s="512">
        <f t="shared" si="387"/>
        <v>617.5799999999999</v>
      </c>
      <c r="D306" s="512">
        <f t="shared" si="387"/>
        <v>4875.83</v>
      </c>
      <c r="E306" s="512">
        <f t="shared" si="387"/>
        <v>635.98</v>
      </c>
      <c r="F306" s="512">
        <f t="shared" si="387"/>
        <v>5742.43</v>
      </c>
      <c r="G306" s="512">
        <f t="shared" si="387"/>
        <v>749.01</v>
      </c>
      <c r="H306" s="512">
        <f t="shared" si="387"/>
        <v>667.52</v>
      </c>
      <c r="I306" s="526">
        <f t="shared" si="387"/>
        <v>66.75</v>
      </c>
      <c r="J306" s="527">
        <v>0</v>
      </c>
      <c r="K306" s="515">
        <f t="shared" si="364"/>
        <v>66.75</v>
      </c>
      <c r="L306" s="528"/>
    </row>
    <row r="307" spans="1:12" ht="18" customHeight="1">
      <c r="A307" s="514" t="s">
        <v>1699</v>
      </c>
      <c r="B307" s="515">
        <v>975.74</v>
      </c>
      <c r="C307" s="515">
        <f aca="true" t="shared" si="388" ref="C307:G307">ROUND(B307-B307/1.15,2)</f>
        <v>127.27</v>
      </c>
      <c r="D307" s="515">
        <v>994.57</v>
      </c>
      <c r="E307" s="515">
        <f t="shared" si="388"/>
        <v>129.73</v>
      </c>
      <c r="F307" s="515">
        <v>1307.72</v>
      </c>
      <c r="G307" s="515">
        <f t="shared" si="388"/>
        <v>170.57</v>
      </c>
      <c r="H307" s="515">
        <f aca="true" t="shared" si="389" ref="H307:H310">ROUND((C307+E307+G307)/3,2)</f>
        <v>142.52</v>
      </c>
      <c r="I307" s="529">
        <f aca="true" t="shared" si="390" ref="I307:I310">ROUND(H307*0.1,2)</f>
        <v>14.25</v>
      </c>
      <c r="J307" s="527">
        <v>0</v>
      </c>
      <c r="K307" s="515">
        <f t="shared" si="364"/>
        <v>14.25</v>
      </c>
      <c r="L307" s="530"/>
    </row>
    <row r="308" spans="1:12" ht="18" customHeight="1">
      <c r="A308" s="514" t="s">
        <v>1700</v>
      </c>
      <c r="B308" s="515">
        <v>305.67</v>
      </c>
      <c r="C308" s="515">
        <f aca="true" t="shared" si="391" ref="C308:G308">ROUND(B308-B308/1.15,2)</f>
        <v>39.87</v>
      </c>
      <c r="D308" s="515">
        <v>338.12</v>
      </c>
      <c r="E308" s="515">
        <f t="shared" si="391"/>
        <v>44.1</v>
      </c>
      <c r="F308" s="515">
        <v>347.91</v>
      </c>
      <c r="G308" s="515">
        <f t="shared" si="391"/>
        <v>45.38</v>
      </c>
      <c r="H308" s="515">
        <f t="shared" si="389"/>
        <v>43.12</v>
      </c>
      <c r="I308" s="529">
        <f t="shared" si="390"/>
        <v>4.31</v>
      </c>
      <c r="J308" s="527">
        <v>0</v>
      </c>
      <c r="K308" s="515">
        <f t="shared" si="364"/>
        <v>4.31</v>
      </c>
      <c r="L308" s="530"/>
    </row>
    <row r="309" spans="1:12" ht="18" customHeight="1">
      <c r="A309" s="514" t="s">
        <v>1701</v>
      </c>
      <c r="B309" s="515">
        <v>867.46</v>
      </c>
      <c r="C309" s="515">
        <f aca="true" t="shared" si="392" ref="C309:G309">ROUND(B309-B309/1.15,2)</f>
        <v>113.15</v>
      </c>
      <c r="D309" s="515">
        <v>794.51</v>
      </c>
      <c r="E309" s="515">
        <f t="shared" si="392"/>
        <v>103.63</v>
      </c>
      <c r="F309" s="515">
        <v>775.99</v>
      </c>
      <c r="G309" s="515">
        <f t="shared" si="392"/>
        <v>101.22</v>
      </c>
      <c r="H309" s="515">
        <f t="shared" si="389"/>
        <v>106</v>
      </c>
      <c r="I309" s="529">
        <f t="shared" si="390"/>
        <v>10.6</v>
      </c>
      <c r="J309" s="527">
        <v>0</v>
      </c>
      <c r="K309" s="515">
        <f t="shared" si="364"/>
        <v>10.6</v>
      </c>
      <c r="L309" s="530"/>
    </row>
    <row r="310" spans="1:12" ht="18" customHeight="1">
      <c r="A310" s="514" t="s">
        <v>1702</v>
      </c>
      <c r="B310" s="515">
        <v>2585.88</v>
      </c>
      <c r="C310" s="515">
        <f aca="true" t="shared" si="393" ref="C310:G310">ROUND(B310-B310/1.15,2)</f>
        <v>337.29</v>
      </c>
      <c r="D310" s="515">
        <v>2748.63</v>
      </c>
      <c r="E310" s="515">
        <f t="shared" si="393"/>
        <v>358.52</v>
      </c>
      <c r="F310" s="515">
        <v>3310.81</v>
      </c>
      <c r="G310" s="515">
        <f t="shared" si="393"/>
        <v>431.84</v>
      </c>
      <c r="H310" s="515">
        <f t="shared" si="389"/>
        <v>375.88</v>
      </c>
      <c r="I310" s="529">
        <f t="shared" si="390"/>
        <v>37.59</v>
      </c>
      <c r="J310" s="527">
        <v>0</v>
      </c>
      <c r="K310" s="515">
        <f t="shared" si="364"/>
        <v>37.59</v>
      </c>
      <c r="L310" s="530"/>
    </row>
    <row r="311" spans="1:12" ht="18" customHeight="1">
      <c r="A311" s="513" t="s">
        <v>770</v>
      </c>
      <c r="B311" s="512">
        <f aca="true" t="shared" si="394" ref="B311:I311">SUM(B312:B317)</f>
        <v>7163.02</v>
      </c>
      <c r="C311" s="512">
        <f t="shared" si="394"/>
        <v>934.3100000000001</v>
      </c>
      <c r="D311" s="512">
        <f t="shared" si="394"/>
        <v>7933.01</v>
      </c>
      <c r="E311" s="512">
        <f t="shared" si="394"/>
        <v>1034.74</v>
      </c>
      <c r="F311" s="512">
        <f t="shared" si="394"/>
        <v>8818.48</v>
      </c>
      <c r="G311" s="512">
        <f t="shared" si="394"/>
        <v>1150.24</v>
      </c>
      <c r="H311" s="512">
        <f t="shared" si="394"/>
        <v>1039.77</v>
      </c>
      <c r="I311" s="526">
        <f t="shared" si="394"/>
        <v>103.98</v>
      </c>
      <c r="J311" s="527">
        <v>0</v>
      </c>
      <c r="K311" s="515">
        <f t="shared" si="364"/>
        <v>103.98</v>
      </c>
      <c r="L311" s="528"/>
    </row>
    <row r="312" spans="1:12" ht="18" customHeight="1">
      <c r="A312" s="514" t="s">
        <v>1703</v>
      </c>
      <c r="B312" s="515">
        <v>263.3</v>
      </c>
      <c r="C312" s="515">
        <f aca="true" t="shared" si="395" ref="C312:G312">ROUND(B312-B312/1.15,2)</f>
        <v>34.34</v>
      </c>
      <c r="D312" s="515">
        <v>268.6</v>
      </c>
      <c r="E312" s="515">
        <f t="shared" si="395"/>
        <v>35.03</v>
      </c>
      <c r="F312" s="515">
        <v>247.9</v>
      </c>
      <c r="G312" s="515">
        <f t="shared" si="395"/>
        <v>32.33</v>
      </c>
      <c r="H312" s="515">
        <f aca="true" t="shared" si="396" ref="H312:H317">ROUND((C312+E312+G312)/3,2)</f>
        <v>33.9</v>
      </c>
      <c r="I312" s="529">
        <f aca="true" t="shared" si="397" ref="I312:I317">ROUND(H312*0.1,2)</f>
        <v>3.39</v>
      </c>
      <c r="J312" s="527">
        <v>0</v>
      </c>
      <c r="K312" s="515">
        <f t="shared" si="364"/>
        <v>3.39</v>
      </c>
      <c r="L312" s="530"/>
    </row>
    <row r="313" spans="1:12" ht="18" customHeight="1">
      <c r="A313" s="514" t="s">
        <v>771</v>
      </c>
      <c r="B313" s="515">
        <v>3039.66</v>
      </c>
      <c r="C313" s="515">
        <f aca="true" t="shared" si="398" ref="C313:G313">ROUND(B313-B313/1.15,2)</f>
        <v>396.48</v>
      </c>
      <c r="D313" s="515">
        <v>3035.88</v>
      </c>
      <c r="E313" s="515">
        <f t="shared" si="398"/>
        <v>395.98</v>
      </c>
      <c r="F313" s="515">
        <v>3318.71</v>
      </c>
      <c r="G313" s="515">
        <f t="shared" si="398"/>
        <v>432.88</v>
      </c>
      <c r="H313" s="515">
        <f t="shared" si="396"/>
        <v>408.45</v>
      </c>
      <c r="I313" s="529">
        <f t="shared" si="397"/>
        <v>40.85</v>
      </c>
      <c r="J313" s="527">
        <v>0</v>
      </c>
      <c r="K313" s="515">
        <f t="shared" si="364"/>
        <v>40.85</v>
      </c>
      <c r="L313" s="530"/>
    </row>
    <row r="314" spans="1:12" ht="18" customHeight="1">
      <c r="A314" s="514" t="s">
        <v>1704</v>
      </c>
      <c r="B314" s="515">
        <v>25.35</v>
      </c>
      <c r="C314" s="515">
        <f aca="true" t="shared" si="399" ref="C314:G314">ROUND(B314-B314/1.15,2)</f>
        <v>3.31</v>
      </c>
      <c r="D314" s="515">
        <v>68.74</v>
      </c>
      <c r="E314" s="515">
        <f t="shared" si="399"/>
        <v>8.97</v>
      </c>
      <c r="F314" s="515">
        <v>92.52</v>
      </c>
      <c r="G314" s="515">
        <f t="shared" si="399"/>
        <v>12.07</v>
      </c>
      <c r="H314" s="515">
        <f t="shared" si="396"/>
        <v>8.12</v>
      </c>
      <c r="I314" s="529">
        <f t="shared" si="397"/>
        <v>0.81</v>
      </c>
      <c r="J314" s="527">
        <v>0</v>
      </c>
      <c r="K314" s="515">
        <f t="shared" si="364"/>
        <v>0.81</v>
      </c>
      <c r="L314" s="530"/>
    </row>
    <row r="315" spans="1:12" ht="24.75" customHeight="1">
      <c r="A315" s="514" t="s">
        <v>851</v>
      </c>
      <c r="B315" s="515">
        <v>0</v>
      </c>
      <c r="C315" s="515">
        <f aca="true" t="shared" si="400" ref="C315:G315">ROUND(B315-B315/1.15,2)</f>
        <v>0</v>
      </c>
      <c r="D315" s="515">
        <v>0.3</v>
      </c>
      <c r="E315" s="515">
        <f t="shared" si="400"/>
        <v>0.04</v>
      </c>
      <c r="F315" s="515">
        <v>0.1</v>
      </c>
      <c r="G315" s="515">
        <f t="shared" si="400"/>
        <v>0.01</v>
      </c>
      <c r="H315" s="515">
        <f t="shared" si="396"/>
        <v>0.02</v>
      </c>
      <c r="I315" s="529">
        <f t="shared" si="397"/>
        <v>0</v>
      </c>
      <c r="J315" s="527">
        <v>0</v>
      </c>
      <c r="K315" s="515">
        <f t="shared" si="364"/>
        <v>0</v>
      </c>
      <c r="L315" s="530"/>
    </row>
    <row r="316" spans="1:12" ht="18" customHeight="1">
      <c r="A316" s="514" t="s">
        <v>1705</v>
      </c>
      <c r="B316" s="515">
        <v>210.8</v>
      </c>
      <c r="C316" s="515">
        <f aca="true" t="shared" si="401" ref="C316:G316">ROUND(B316-B316/1.15,2)</f>
        <v>27.5</v>
      </c>
      <c r="D316" s="515">
        <v>220.8</v>
      </c>
      <c r="E316" s="515">
        <f t="shared" si="401"/>
        <v>28.8</v>
      </c>
      <c r="F316" s="515">
        <v>95.3</v>
      </c>
      <c r="G316" s="515">
        <f t="shared" si="401"/>
        <v>12.43</v>
      </c>
      <c r="H316" s="515">
        <f t="shared" si="396"/>
        <v>22.91</v>
      </c>
      <c r="I316" s="529">
        <f t="shared" si="397"/>
        <v>2.29</v>
      </c>
      <c r="J316" s="527">
        <v>0</v>
      </c>
      <c r="K316" s="515">
        <f t="shared" si="364"/>
        <v>2.29</v>
      </c>
      <c r="L316" s="530"/>
    </row>
    <row r="317" spans="1:12" ht="18" customHeight="1">
      <c r="A317" s="514" t="s">
        <v>1706</v>
      </c>
      <c r="B317" s="515">
        <v>3623.91</v>
      </c>
      <c r="C317" s="515">
        <f aca="true" t="shared" si="402" ref="C317:G317">ROUND(B317-B317/1.15,2)</f>
        <v>472.68</v>
      </c>
      <c r="D317" s="515">
        <v>4338.69</v>
      </c>
      <c r="E317" s="515">
        <f t="shared" si="402"/>
        <v>565.92</v>
      </c>
      <c r="F317" s="515">
        <v>5063.95</v>
      </c>
      <c r="G317" s="515">
        <f t="shared" si="402"/>
        <v>660.52</v>
      </c>
      <c r="H317" s="515">
        <f t="shared" si="396"/>
        <v>566.37</v>
      </c>
      <c r="I317" s="529">
        <f t="shared" si="397"/>
        <v>56.64</v>
      </c>
      <c r="J317" s="527">
        <v>0</v>
      </c>
      <c r="K317" s="515">
        <f t="shared" si="364"/>
        <v>56.64</v>
      </c>
      <c r="L317" s="530"/>
    </row>
    <row r="318" spans="1:12" ht="18" customHeight="1">
      <c r="A318" s="356" t="s">
        <v>631</v>
      </c>
      <c r="B318" s="512">
        <f aca="true" t="shared" si="403" ref="B318:I318">SUM(B319:B332)/2</f>
        <v>23030.46000000001</v>
      </c>
      <c r="C318" s="512">
        <f t="shared" si="403"/>
        <v>3003.9800000000005</v>
      </c>
      <c r="D318" s="512">
        <f t="shared" si="403"/>
        <v>24956.759999999995</v>
      </c>
      <c r="E318" s="512">
        <f t="shared" si="403"/>
        <v>3255.24</v>
      </c>
      <c r="F318" s="512">
        <f t="shared" si="403"/>
        <v>28431.269999999997</v>
      </c>
      <c r="G318" s="512">
        <f t="shared" si="403"/>
        <v>3708.4200000000005</v>
      </c>
      <c r="H318" s="512">
        <f t="shared" si="403"/>
        <v>3322.5500000000006</v>
      </c>
      <c r="I318" s="526">
        <f t="shared" si="403"/>
        <v>332.25</v>
      </c>
      <c r="J318" s="527">
        <v>15.28</v>
      </c>
      <c r="K318" s="515">
        <f t="shared" si="364"/>
        <v>347.53</v>
      </c>
      <c r="L318" s="528"/>
    </row>
    <row r="319" spans="1:12" ht="18" customHeight="1">
      <c r="A319" s="513" t="s">
        <v>1342</v>
      </c>
      <c r="B319" s="512">
        <f aca="true" t="shared" si="404" ref="B319:I319">SUM(B320:B323)</f>
        <v>21059.170000000002</v>
      </c>
      <c r="C319" s="512">
        <f t="shared" si="404"/>
        <v>2746.85</v>
      </c>
      <c r="D319" s="512">
        <f t="shared" si="404"/>
        <v>22895.079999999998</v>
      </c>
      <c r="E319" s="512">
        <f t="shared" si="404"/>
        <v>2986.32</v>
      </c>
      <c r="F319" s="512">
        <f t="shared" si="404"/>
        <v>26150.949999999997</v>
      </c>
      <c r="G319" s="512">
        <f t="shared" si="404"/>
        <v>3410.99</v>
      </c>
      <c r="H319" s="512">
        <f t="shared" si="404"/>
        <v>3048.05</v>
      </c>
      <c r="I319" s="526">
        <f t="shared" si="404"/>
        <v>304.8</v>
      </c>
      <c r="J319" s="527">
        <v>15.28</v>
      </c>
      <c r="K319" s="515">
        <f t="shared" si="364"/>
        <v>320.08</v>
      </c>
      <c r="L319" s="528"/>
    </row>
    <row r="320" spans="1:12" ht="18" customHeight="1">
      <c r="A320" s="514" t="s">
        <v>1707</v>
      </c>
      <c r="B320" s="515">
        <v>13841.1</v>
      </c>
      <c r="C320" s="515">
        <f aca="true" t="shared" si="405" ref="C320:G320">ROUND(B320-B320/1.15,2)</f>
        <v>1805.36</v>
      </c>
      <c r="D320" s="515">
        <v>15145.95</v>
      </c>
      <c r="E320" s="515">
        <f t="shared" si="405"/>
        <v>1975.56</v>
      </c>
      <c r="F320" s="515">
        <v>17749.73</v>
      </c>
      <c r="G320" s="515">
        <f t="shared" si="405"/>
        <v>2315.18</v>
      </c>
      <c r="H320" s="515">
        <f aca="true" t="shared" si="406" ref="H320:H323">ROUND((C320+E320+G320)/3,2)</f>
        <v>2032.03</v>
      </c>
      <c r="I320" s="529">
        <f aca="true" t="shared" si="407" ref="I320:I323">ROUND(H320*0.1,2)</f>
        <v>203.2</v>
      </c>
      <c r="J320" s="527">
        <v>0</v>
      </c>
      <c r="K320" s="515">
        <f t="shared" si="364"/>
        <v>203.2</v>
      </c>
      <c r="L320" s="530"/>
    </row>
    <row r="321" spans="1:12" ht="18" customHeight="1">
      <c r="A321" s="514" t="s">
        <v>1708</v>
      </c>
      <c r="B321" s="515">
        <v>4636.87</v>
      </c>
      <c r="C321" s="515">
        <f aca="true" t="shared" si="408" ref="C321:G321">ROUND(B321-B321/1.15,2)</f>
        <v>604.81</v>
      </c>
      <c r="D321" s="515">
        <v>5144.19</v>
      </c>
      <c r="E321" s="515">
        <f t="shared" si="408"/>
        <v>670.98</v>
      </c>
      <c r="F321" s="515">
        <v>5662.01</v>
      </c>
      <c r="G321" s="515">
        <f t="shared" si="408"/>
        <v>738.52</v>
      </c>
      <c r="H321" s="515">
        <f t="shared" si="406"/>
        <v>671.44</v>
      </c>
      <c r="I321" s="529">
        <f t="shared" si="407"/>
        <v>67.14</v>
      </c>
      <c r="J321" s="527">
        <v>0</v>
      </c>
      <c r="K321" s="515">
        <f t="shared" si="364"/>
        <v>67.14</v>
      </c>
      <c r="L321" s="530"/>
    </row>
    <row r="322" spans="1:12" ht="18" customHeight="1">
      <c r="A322" s="514" t="s">
        <v>1709</v>
      </c>
      <c r="B322" s="515">
        <v>2171.3</v>
      </c>
      <c r="C322" s="515">
        <f aca="true" t="shared" si="409" ref="C322:G322">ROUND(B322-B322/1.15,2)</f>
        <v>283.21</v>
      </c>
      <c r="D322" s="515">
        <v>2127.34</v>
      </c>
      <c r="E322" s="515">
        <f t="shared" si="409"/>
        <v>277.48</v>
      </c>
      <c r="F322" s="515">
        <v>2222.41</v>
      </c>
      <c r="G322" s="515">
        <f t="shared" si="409"/>
        <v>289.88</v>
      </c>
      <c r="H322" s="515">
        <f t="shared" si="406"/>
        <v>283.52</v>
      </c>
      <c r="I322" s="529">
        <f t="shared" si="407"/>
        <v>28.35</v>
      </c>
      <c r="J322" s="527">
        <v>0</v>
      </c>
      <c r="K322" s="515">
        <f t="shared" si="364"/>
        <v>28.35</v>
      </c>
      <c r="L322" s="530"/>
    </row>
    <row r="323" spans="1:12" ht="18" customHeight="1">
      <c r="A323" s="514" t="s">
        <v>1710</v>
      </c>
      <c r="B323" s="515">
        <v>409.9</v>
      </c>
      <c r="C323" s="515">
        <f aca="true" t="shared" si="410" ref="C323:G323">ROUND(B323-B323/1.15,2)</f>
        <v>53.47</v>
      </c>
      <c r="D323" s="515">
        <v>477.6</v>
      </c>
      <c r="E323" s="515">
        <f t="shared" si="410"/>
        <v>62.3</v>
      </c>
      <c r="F323" s="515">
        <v>516.8</v>
      </c>
      <c r="G323" s="515">
        <f t="shared" si="410"/>
        <v>67.41</v>
      </c>
      <c r="H323" s="515">
        <f t="shared" si="406"/>
        <v>61.06</v>
      </c>
      <c r="I323" s="529">
        <f t="shared" si="407"/>
        <v>6.11</v>
      </c>
      <c r="J323" s="527">
        <v>15.28</v>
      </c>
      <c r="K323" s="515">
        <f t="shared" si="364"/>
        <v>21.39</v>
      </c>
      <c r="L323" s="530"/>
    </row>
    <row r="324" spans="1:12" ht="18" customHeight="1">
      <c r="A324" s="513" t="s">
        <v>1113</v>
      </c>
      <c r="B324" s="512">
        <f aca="true" t="shared" si="411" ref="B324:I324">SUM(B325)</f>
        <v>944.58</v>
      </c>
      <c r="C324" s="512">
        <f t="shared" si="411"/>
        <v>123.21</v>
      </c>
      <c r="D324" s="512">
        <f t="shared" si="411"/>
        <v>1045.42</v>
      </c>
      <c r="E324" s="512">
        <f t="shared" si="411"/>
        <v>136.36</v>
      </c>
      <c r="F324" s="512">
        <f t="shared" si="411"/>
        <v>1156.75</v>
      </c>
      <c r="G324" s="512">
        <f t="shared" si="411"/>
        <v>150.88</v>
      </c>
      <c r="H324" s="512">
        <f t="shared" si="411"/>
        <v>136.82</v>
      </c>
      <c r="I324" s="526">
        <f t="shared" si="411"/>
        <v>13.68</v>
      </c>
      <c r="J324" s="527">
        <v>0</v>
      </c>
      <c r="K324" s="515">
        <f t="shared" si="364"/>
        <v>13.68</v>
      </c>
      <c r="L324" s="528"/>
    </row>
    <row r="325" spans="1:12" ht="18" customHeight="1">
      <c r="A325" s="514" t="s">
        <v>1711</v>
      </c>
      <c r="B325" s="515">
        <v>944.58</v>
      </c>
      <c r="C325" s="515">
        <f aca="true" t="shared" si="412" ref="C325:G325">ROUND(B325-B325/1.15,2)</f>
        <v>123.21</v>
      </c>
      <c r="D325" s="515">
        <v>1045.42</v>
      </c>
      <c r="E325" s="515">
        <f t="shared" si="412"/>
        <v>136.36</v>
      </c>
      <c r="F325" s="515">
        <v>1156.75</v>
      </c>
      <c r="G325" s="515">
        <f t="shared" si="412"/>
        <v>150.88</v>
      </c>
      <c r="H325" s="515">
        <f aca="true" t="shared" si="413" ref="H325:H328">ROUND((C325+E325+G325)/3,2)</f>
        <v>136.82</v>
      </c>
      <c r="I325" s="529">
        <f aca="true" t="shared" si="414" ref="I325:I328">ROUND(H325*0.1,2)</f>
        <v>13.68</v>
      </c>
      <c r="J325" s="527">
        <v>0</v>
      </c>
      <c r="K325" s="515">
        <f t="shared" si="364"/>
        <v>13.68</v>
      </c>
      <c r="L325" s="530"/>
    </row>
    <row r="326" spans="1:12" ht="18" customHeight="1">
      <c r="A326" s="513" t="s">
        <v>632</v>
      </c>
      <c r="B326" s="512">
        <f aca="true" t="shared" si="415" ref="B326:I326">SUM(B327:B328)</f>
        <v>573.95</v>
      </c>
      <c r="C326" s="512">
        <f t="shared" si="415"/>
        <v>74.86</v>
      </c>
      <c r="D326" s="512">
        <f t="shared" si="415"/>
        <v>543.11</v>
      </c>
      <c r="E326" s="512">
        <f t="shared" si="415"/>
        <v>70.84</v>
      </c>
      <c r="F326" s="512">
        <f t="shared" si="415"/>
        <v>398.39</v>
      </c>
      <c r="G326" s="512">
        <f t="shared" si="415"/>
        <v>51.959999999999994</v>
      </c>
      <c r="H326" s="512">
        <f t="shared" si="415"/>
        <v>65.89</v>
      </c>
      <c r="I326" s="526">
        <f t="shared" si="415"/>
        <v>6.59</v>
      </c>
      <c r="J326" s="527">
        <v>0</v>
      </c>
      <c r="K326" s="515">
        <f t="shared" si="364"/>
        <v>6.59</v>
      </c>
      <c r="L326" s="528"/>
    </row>
    <row r="327" spans="1:12" ht="18" customHeight="1">
      <c r="A327" s="514" t="s">
        <v>1712</v>
      </c>
      <c r="B327" s="515">
        <v>152.9</v>
      </c>
      <c r="C327" s="515">
        <f aca="true" t="shared" si="416" ref="C327:G327">ROUND(B327-B327/1.15,2)</f>
        <v>19.94</v>
      </c>
      <c r="D327" s="515">
        <v>89</v>
      </c>
      <c r="E327" s="515">
        <f t="shared" si="416"/>
        <v>11.61</v>
      </c>
      <c r="F327" s="515">
        <v>135.7</v>
      </c>
      <c r="G327" s="515">
        <f t="shared" si="416"/>
        <v>17.7</v>
      </c>
      <c r="H327" s="515">
        <f t="shared" si="413"/>
        <v>16.42</v>
      </c>
      <c r="I327" s="529">
        <f t="shared" si="414"/>
        <v>1.64</v>
      </c>
      <c r="J327" s="527">
        <v>0</v>
      </c>
      <c r="K327" s="515">
        <f t="shared" si="364"/>
        <v>1.64</v>
      </c>
      <c r="L327" s="530"/>
    </row>
    <row r="328" spans="1:12" ht="18" customHeight="1">
      <c r="A328" s="514" t="s">
        <v>852</v>
      </c>
      <c r="B328" s="515">
        <v>421.05</v>
      </c>
      <c r="C328" s="515">
        <f aca="true" t="shared" si="417" ref="C328:G328">ROUND(B328-B328/1.15,2)</f>
        <v>54.92</v>
      </c>
      <c r="D328" s="515">
        <v>454.11</v>
      </c>
      <c r="E328" s="515">
        <f t="shared" si="417"/>
        <v>59.23</v>
      </c>
      <c r="F328" s="515">
        <v>262.69</v>
      </c>
      <c r="G328" s="515">
        <f t="shared" si="417"/>
        <v>34.26</v>
      </c>
      <c r="H328" s="515">
        <f t="shared" si="413"/>
        <v>49.47</v>
      </c>
      <c r="I328" s="529">
        <f t="shared" si="414"/>
        <v>4.95</v>
      </c>
      <c r="J328" s="527">
        <v>0</v>
      </c>
      <c r="K328" s="515">
        <f t="shared" si="364"/>
        <v>4.95</v>
      </c>
      <c r="L328" s="530"/>
    </row>
    <row r="329" spans="1:12" ht="18" customHeight="1">
      <c r="A329" s="513" t="s">
        <v>1713</v>
      </c>
      <c r="B329" s="512">
        <f aca="true" t="shared" si="418" ref="B329:I329">SUM(B330:B332)</f>
        <v>452.76</v>
      </c>
      <c r="C329" s="512">
        <f t="shared" si="418"/>
        <v>59.06</v>
      </c>
      <c r="D329" s="512">
        <f t="shared" si="418"/>
        <v>473.15</v>
      </c>
      <c r="E329" s="512">
        <f t="shared" si="418"/>
        <v>61.720000000000006</v>
      </c>
      <c r="F329" s="512">
        <f t="shared" si="418"/>
        <v>725.18</v>
      </c>
      <c r="G329" s="512">
        <f t="shared" si="418"/>
        <v>94.59</v>
      </c>
      <c r="H329" s="512">
        <f t="shared" si="418"/>
        <v>71.79</v>
      </c>
      <c r="I329" s="526">
        <f t="shared" si="418"/>
        <v>7.18</v>
      </c>
      <c r="J329" s="527">
        <v>0</v>
      </c>
      <c r="K329" s="515">
        <f t="shared" si="364"/>
        <v>7.18</v>
      </c>
      <c r="L329" s="528"/>
    </row>
    <row r="330" spans="1:12" ht="18" customHeight="1">
      <c r="A330" s="514" t="s">
        <v>1714</v>
      </c>
      <c r="B330" s="515">
        <v>364.16</v>
      </c>
      <c r="C330" s="515">
        <f aca="true" t="shared" si="419" ref="C330:G330">ROUND(B330-B330/1.15,2)</f>
        <v>47.5</v>
      </c>
      <c r="D330" s="515">
        <v>383.45</v>
      </c>
      <c r="E330" s="515">
        <f t="shared" si="419"/>
        <v>50.02</v>
      </c>
      <c r="F330" s="515">
        <v>618.28</v>
      </c>
      <c r="G330" s="515">
        <f t="shared" si="419"/>
        <v>80.65</v>
      </c>
      <c r="H330" s="515">
        <f aca="true" t="shared" si="420" ref="H330:H332">ROUND((C330+E330+G330)/3,2)</f>
        <v>59.39</v>
      </c>
      <c r="I330" s="529">
        <f aca="true" t="shared" si="421" ref="I330:I332">ROUND(H330*0.1,2)</f>
        <v>5.94</v>
      </c>
      <c r="J330" s="527">
        <v>0</v>
      </c>
      <c r="K330" s="515">
        <f t="shared" si="364"/>
        <v>5.94</v>
      </c>
      <c r="L330" s="530"/>
    </row>
    <row r="331" spans="1:12" ht="18" customHeight="1">
      <c r="A331" s="514" t="s">
        <v>1715</v>
      </c>
      <c r="B331" s="515">
        <v>88.6</v>
      </c>
      <c r="C331" s="515">
        <f aca="true" t="shared" si="422" ref="C331:G331">ROUND(B331-B331/1.15,2)</f>
        <v>11.56</v>
      </c>
      <c r="D331" s="515">
        <v>87.1</v>
      </c>
      <c r="E331" s="515">
        <f t="shared" si="422"/>
        <v>11.36</v>
      </c>
      <c r="F331" s="515">
        <v>104.3</v>
      </c>
      <c r="G331" s="515">
        <f t="shared" si="422"/>
        <v>13.6</v>
      </c>
      <c r="H331" s="515">
        <f t="shared" si="420"/>
        <v>12.17</v>
      </c>
      <c r="I331" s="529">
        <f t="shared" si="421"/>
        <v>1.22</v>
      </c>
      <c r="J331" s="527">
        <v>0</v>
      </c>
      <c r="K331" s="515">
        <f t="shared" si="364"/>
        <v>1.22</v>
      </c>
      <c r="L331" s="530"/>
    </row>
    <row r="332" spans="1:12" ht="24.75" customHeight="1">
      <c r="A332" s="514" t="s">
        <v>1716</v>
      </c>
      <c r="B332" s="515">
        <v>0</v>
      </c>
      <c r="C332" s="515">
        <f aca="true" t="shared" si="423" ref="C332:G332">ROUND(B332-B332/1.15,2)</f>
        <v>0</v>
      </c>
      <c r="D332" s="515">
        <v>2.6</v>
      </c>
      <c r="E332" s="515">
        <f t="shared" si="423"/>
        <v>0.34</v>
      </c>
      <c r="F332" s="515">
        <v>2.6</v>
      </c>
      <c r="G332" s="515">
        <f t="shared" si="423"/>
        <v>0.34</v>
      </c>
      <c r="H332" s="515">
        <f t="shared" si="420"/>
        <v>0.23</v>
      </c>
      <c r="I332" s="529">
        <f t="shared" si="421"/>
        <v>0.02</v>
      </c>
      <c r="J332" s="527">
        <v>0</v>
      </c>
      <c r="K332" s="515">
        <f t="shared" si="364"/>
        <v>0.02</v>
      </c>
      <c r="L332" s="530"/>
    </row>
    <row r="333" spans="1:12" s="504" customFormat="1" ht="18" customHeight="1">
      <c r="A333" s="353" t="s">
        <v>1058</v>
      </c>
      <c r="B333" s="512">
        <f aca="true" t="shared" si="424" ref="B333:I333">SUM(B334:B426)/2</f>
        <v>30382.270000000004</v>
      </c>
      <c r="C333" s="512">
        <f t="shared" si="424"/>
        <v>3962.8899999999994</v>
      </c>
      <c r="D333" s="512">
        <f t="shared" si="424"/>
        <v>35286.729999999996</v>
      </c>
      <c r="E333" s="512">
        <f t="shared" si="424"/>
        <v>4602.609999999999</v>
      </c>
      <c r="F333" s="512">
        <f t="shared" si="424"/>
        <v>39329.51999999999</v>
      </c>
      <c r="G333" s="512">
        <f t="shared" si="424"/>
        <v>5129.909999999999</v>
      </c>
      <c r="H333" s="512">
        <f t="shared" si="424"/>
        <v>4565.160000000002</v>
      </c>
      <c r="I333" s="526">
        <f t="shared" si="424"/>
        <v>456.51</v>
      </c>
      <c r="J333" s="527">
        <v>0</v>
      </c>
      <c r="K333" s="515">
        <f t="shared" si="364"/>
        <v>456.51</v>
      </c>
      <c r="L333" s="528"/>
    </row>
    <row r="334" spans="1:12" ht="18" customHeight="1">
      <c r="A334" s="356" t="s">
        <v>635</v>
      </c>
      <c r="B334" s="512">
        <f aca="true" t="shared" si="425" ref="B334:I334">SUM(B335)</f>
        <v>230.3</v>
      </c>
      <c r="C334" s="512">
        <f t="shared" si="425"/>
        <v>30.04</v>
      </c>
      <c r="D334" s="512">
        <f t="shared" si="425"/>
        <v>261</v>
      </c>
      <c r="E334" s="512">
        <f t="shared" si="425"/>
        <v>34.04</v>
      </c>
      <c r="F334" s="512">
        <f t="shared" si="425"/>
        <v>164.1</v>
      </c>
      <c r="G334" s="512">
        <f t="shared" si="425"/>
        <v>21.4</v>
      </c>
      <c r="H334" s="512">
        <f t="shared" si="425"/>
        <v>28.49</v>
      </c>
      <c r="I334" s="526">
        <f t="shared" si="425"/>
        <v>2.85</v>
      </c>
      <c r="J334" s="527">
        <v>0</v>
      </c>
      <c r="K334" s="515">
        <f t="shared" si="364"/>
        <v>2.85</v>
      </c>
      <c r="L334" s="528"/>
    </row>
    <row r="335" spans="1:12" ht="18" customHeight="1">
      <c r="A335" s="531" t="s">
        <v>1717</v>
      </c>
      <c r="B335" s="515">
        <v>230.3</v>
      </c>
      <c r="C335" s="515">
        <f aca="true" t="shared" si="426" ref="C335:G335">ROUND(B335-B335/1.15,2)</f>
        <v>30.04</v>
      </c>
      <c r="D335" s="515">
        <v>261</v>
      </c>
      <c r="E335" s="515">
        <f t="shared" si="426"/>
        <v>34.04</v>
      </c>
      <c r="F335" s="515">
        <v>164.1</v>
      </c>
      <c r="G335" s="515">
        <f t="shared" si="426"/>
        <v>21.4</v>
      </c>
      <c r="H335" s="515">
        <f aca="true" t="shared" si="427" ref="H335:H339">ROUND((C335+E335+G335)/3,2)</f>
        <v>28.49</v>
      </c>
      <c r="I335" s="529">
        <f aca="true" t="shared" si="428" ref="I335:I339">ROUND(H335*0.1,2)</f>
        <v>2.85</v>
      </c>
      <c r="J335" s="527">
        <v>0</v>
      </c>
      <c r="K335" s="515">
        <f t="shared" si="364"/>
        <v>2.85</v>
      </c>
      <c r="L335" s="530"/>
    </row>
    <row r="336" spans="1:12" ht="18" customHeight="1">
      <c r="A336" s="356" t="s">
        <v>703</v>
      </c>
      <c r="B336" s="512">
        <f aca="true" t="shared" si="429" ref="B336:I336">SUM(B337)</f>
        <v>32.6</v>
      </c>
      <c r="C336" s="512">
        <f t="shared" si="429"/>
        <v>4.25</v>
      </c>
      <c r="D336" s="512">
        <f t="shared" si="429"/>
        <v>75.1</v>
      </c>
      <c r="E336" s="512">
        <f t="shared" si="429"/>
        <v>9.8</v>
      </c>
      <c r="F336" s="512">
        <f t="shared" si="429"/>
        <v>113.8</v>
      </c>
      <c r="G336" s="512">
        <f t="shared" si="429"/>
        <v>14.84</v>
      </c>
      <c r="H336" s="512">
        <f t="shared" si="429"/>
        <v>9.63</v>
      </c>
      <c r="I336" s="526">
        <f t="shared" si="429"/>
        <v>0.96</v>
      </c>
      <c r="J336" s="527">
        <v>0</v>
      </c>
      <c r="K336" s="515">
        <f t="shared" si="364"/>
        <v>0.96</v>
      </c>
      <c r="L336" s="528"/>
    </row>
    <row r="337" spans="1:12" ht="18" customHeight="1">
      <c r="A337" s="531" t="s">
        <v>1718</v>
      </c>
      <c r="B337" s="515">
        <v>32.6</v>
      </c>
      <c r="C337" s="515">
        <f aca="true" t="shared" si="430" ref="C337:G337">ROUND(B337-B337/1.15,2)</f>
        <v>4.25</v>
      </c>
      <c r="D337" s="515">
        <v>75.1</v>
      </c>
      <c r="E337" s="515">
        <f t="shared" si="430"/>
        <v>9.8</v>
      </c>
      <c r="F337" s="515">
        <v>113.8</v>
      </c>
      <c r="G337" s="515">
        <f t="shared" si="430"/>
        <v>14.84</v>
      </c>
      <c r="H337" s="515">
        <f t="shared" si="427"/>
        <v>9.63</v>
      </c>
      <c r="I337" s="529">
        <f t="shared" si="428"/>
        <v>0.96</v>
      </c>
      <c r="J337" s="527">
        <v>0</v>
      </c>
      <c r="K337" s="515">
        <f t="shared" si="364"/>
        <v>0.96</v>
      </c>
      <c r="L337" s="530"/>
    </row>
    <row r="338" spans="1:12" ht="18" customHeight="1">
      <c r="A338" s="356" t="s">
        <v>637</v>
      </c>
      <c r="B338" s="512">
        <f aca="true" t="shared" si="431" ref="B338:I338">SUM(B339)</f>
        <v>72.8</v>
      </c>
      <c r="C338" s="512">
        <f t="shared" si="431"/>
        <v>9.5</v>
      </c>
      <c r="D338" s="512">
        <f t="shared" si="431"/>
        <v>61</v>
      </c>
      <c r="E338" s="512">
        <f t="shared" si="431"/>
        <v>7.96</v>
      </c>
      <c r="F338" s="512">
        <f t="shared" si="431"/>
        <v>70.3</v>
      </c>
      <c r="G338" s="512">
        <f t="shared" si="431"/>
        <v>9.17</v>
      </c>
      <c r="H338" s="512">
        <f t="shared" si="431"/>
        <v>8.88</v>
      </c>
      <c r="I338" s="526">
        <f t="shared" si="431"/>
        <v>0.89</v>
      </c>
      <c r="J338" s="527">
        <v>0</v>
      </c>
      <c r="K338" s="515">
        <f t="shared" si="364"/>
        <v>0.89</v>
      </c>
      <c r="L338" s="528"/>
    </row>
    <row r="339" spans="1:12" ht="18" customHeight="1">
      <c r="A339" s="531" t="s">
        <v>1719</v>
      </c>
      <c r="B339" s="515">
        <v>72.8</v>
      </c>
      <c r="C339" s="515">
        <f aca="true" t="shared" si="432" ref="C339:G339">ROUND(B339-B339/1.15,2)</f>
        <v>9.5</v>
      </c>
      <c r="D339" s="515">
        <v>61</v>
      </c>
      <c r="E339" s="515">
        <f t="shared" si="432"/>
        <v>7.96</v>
      </c>
      <c r="F339" s="515">
        <v>70.3</v>
      </c>
      <c r="G339" s="515">
        <f t="shared" si="432"/>
        <v>9.17</v>
      </c>
      <c r="H339" s="515">
        <f t="shared" si="427"/>
        <v>8.88</v>
      </c>
      <c r="I339" s="529">
        <f t="shared" si="428"/>
        <v>0.89</v>
      </c>
      <c r="J339" s="527">
        <v>0</v>
      </c>
      <c r="K339" s="515">
        <f t="shared" si="364"/>
        <v>0.89</v>
      </c>
      <c r="L339" s="530"/>
    </row>
    <row r="340" spans="1:12" ht="18" customHeight="1">
      <c r="A340" s="356" t="s">
        <v>704</v>
      </c>
      <c r="B340" s="512">
        <f aca="true" t="shared" si="433" ref="B340:I340">SUM(B341:B342)</f>
        <v>92.9</v>
      </c>
      <c r="C340" s="512">
        <f t="shared" si="433"/>
        <v>12.120000000000001</v>
      </c>
      <c r="D340" s="512">
        <f t="shared" si="433"/>
        <v>112.6</v>
      </c>
      <c r="E340" s="512">
        <f t="shared" si="433"/>
        <v>14.68</v>
      </c>
      <c r="F340" s="512">
        <f t="shared" si="433"/>
        <v>134.4</v>
      </c>
      <c r="G340" s="512">
        <f t="shared" si="433"/>
        <v>17.53</v>
      </c>
      <c r="H340" s="512">
        <f t="shared" si="433"/>
        <v>14.77</v>
      </c>
      <c r="I340" s="526">
        <f t="shared" si="433"/>
        <v>1.47</v>
      </c>
      <c r="J340" s="527">
        <v>0</v>
      </c>
      <c r="K340" s="515">
        <f t="shared" si="364"/>
        <v>1.47</v>
      </c>
      <c r="L340" s="528"/>
    </row>
    <row r="341" spans="1:12" ht="18" customHeight="1">
      <c r="A341" s="531" t="s">
        <v>1720</v>
      </c>
      <c r="B341" s="515">
        <v>84.7</v>
      </c>
      <c r="C341" s="515">
        <f aca="true" t="shared" si="434" ref="C341:G341">ROUND(B341-B341/1.15,2)</f>
        <v>11.05</v>
      </c>
      <c r="D341" s="515">
        <v>105.6</v>
      </c>
      <c r="E341" s="515">
        <f t="shared" si="434"/>
        <v>13.77</v>
      </c>
      <c r="F341" s="515">
        <v>130.4</v>
      </c>
      <c r="G341" s="515">
        <f t="shared" si="434"/>
        <v>17.01</v>
      </c>
      <c r="H341" s="515">
        <f aca="true" t="shared" si="435" ref="H341:H344">ROUND((C341+E341+G341)/3,2)</f>
        <v>13.94</v>
      </c>
      <c r="I341" s="529">
        <f aca="true" t="shared" si="436" ref="I341:I344">ROUND(H341*0.1,2)</f>
        <v>1.39</v>
      </c>
      <c r="J341" s="527">
        <v>0</v>
      </c>
      <c r="K341" s="515">
        <f t="shared" si="364"/>
        <v>1.39</v>
      </c>
      <c r="L341" s="530"/>
    </row>
    <row r="342" spans="1:12" ht="18" customHeight="1">
      <c r="A342" s="531" t="s">
        <v>1721</v>
      </c>
      <c r="B342" s="515">
        <v>8.2</v>
      </c>
      <c r="C342" s="515">
        <f aca="true" t="shared" si="437" ref="C342:G342">ROUND(B342-B342/1.15,2)</f>
        <v>1.07</v>
      </c>
      <c r="D342" s="515">
        <v>7</v>
      </c>
      <c r="E342" s="515">
        <f t="shared" si="437"/>
        <v>0.91</v>
      </c>
      <c r="F342" s="515">
        <v>4</v>
      </c>
      <c r="G342" s="515">
        <f t="shared" si="437"/>
        <v>0.52</v>
      </c>
      <c r="H342" s="515">
        <f t="shared" si="435"/>
        <v>0.83</v>
      </c>
      <c r="I342" s="529">
        <f t="shared" si="436"/>
        <v>0.08</v>
      </c>
      <c r="J342" s="527">
        <v>0</v>
      </c>
      <c r="K342" s="515">
        <f t="shared" si="364"/>
        <v>0.08</v>
      </c>
      <c r="L342" s="530"/>
    </row>
    <row r="343" spans="1:12" ht="18" customHeight="1">
      <c r="A343" s="356" t="s">
        <v>641</v>
      </c>
      <c r="B343" s="512">
        <f aca="true" t="shared" si="438" ref="B343:I343">SUM(B344)</f>
        <v>372.1</v>
      </c>
      <c r="C343" s="512">
        <f t="shared" si="438"/>
        <v>48.53</v>
      </c>
      <c r="D343" s="512">
        <f t="shared" si="438"/>
        <v>536.4</v>
      </c>
      <c r="E343" s="512">
        <f t="shared" si="438"/>
        <v>69.97</v>
      </c>
      <c r="F343" s="512">
        <f t="shared" si="438"/>
        <v>633.3</v>
      </c>
      <c r="G343" s="512">
        <f t="shared" si="438"/>
        <v>82.6</v>
      </c>
      <c r="H343" s="512">
        <f t="shared" si="438"/>
        <v>67.03</v>
      </c>
      <c r="I343" s="526">
        <f t="shared" si="438"/>
        <v>6.7</v>
      </c>
      <c r="J343" s="527">
        <v>0</v>
      </c>
      <c r="K343" s="515">
        <f t="shared" si="364"/>
        <v>6.7</v>
      </c>
      <c r="L343" s="528"/>
    </row>
    <row r="344" spans="1:12" ht="18" customHeight="1">
      <c r="A344" s="531" t="s">
        <v>1722</v>
      </c>
      <c r="B344" s="515">
        <v>372.1</v>
      </c>
      <c r="C344" s="515">
        <f aca="true" t="shared" si="439" ref="C344:G344">ROUND(B344-B344/1.15,2)</f>
        <v>48.53</v>
      </c>
      <c r="D344" s="515">
        <v>536.4</v>
      </c>
      <c r="E344" s="515">
        <f t="shared" si="439"/>
        <v>69.97</v>
      </c>
      <c r="F344" s="515">
        <v>633.3</v>
      </c>
      <c r="G344" s="515">
        <f t="shared" si="439"/>
        <v>82.6</v>
      </c>
      <c r="H344" s="515">
        <f t="shared" si="435"/>
        <v>67.03</v>
      </c>
      <c r="I344" s="529">
        <f t="shared" si="436"/>
        <v>6.7</v>
      </c>
      <c r="J344" s="527">
        <v>0</v>
      </c>
      <c r="K344" s="515">
        <f t="shared" si="364"/>
        <v>6.7</v>
      </c>
      <c r="L344" s="530"/>
    </row>
    <row r="345" spans="1:12" ht="18" customHeight="1">
      <c r="A345" s="356" t="s">
        <v>639</v>
      </c>
      <c r="B345" s="512">
        <f aca="true" t="shared" si="440" ref="B345:I345">SUM(B346)</f>
        <v>189.8</v>
      </c>
      <c r="C345" s="512">
        <f t="shared" si="440"/>
        <v>24.76</v>
      </c>
      <c r="D345" s="512">
        <f t="shared" si="440"/>
        <v>159.8</v>
      </c>
      <c r="E345" s="512">
        <f t="shared" si="440"/>
        <v>20.84</v>
      </c>
      <c r="F345" s="512">
        <f t="shared" si="440"/>
        <v>155.2</v>
      </c>
      <c r="G345" s="512">
        <f t="shared" si="440"/>
        <v>20.24</v>
      </c>
      <c r="H345" s="512">
        <f t="shared" si="440"/>
        <v>21.95</v>
      </c>
      <c r="I345" s="526">
        <f t="shared" si="440"/>
        <v>2.2</v>
      </c>
      <c r="J345" s="527">
        <v>0</v>
      </c>
      <c r="K345" s="515">
        <f t="shared" si="364"/>
        <v>2.2</v>
      </c>
      <c r="L345" s="528"/>
    </row>
    <row r="346" spans="1:12" ht="18" customHeight="1">
      <c r="A346" s="531" t="s">
        <v>1723</v>
      </c>
      <c r="B346" s="515">
        <v>189.8</v>
      </c>
      <c r="C346" s="515">
        <f aca="true" t="shared" si="441" ref="C346:G346">ROUND(B346-B346/1.15,2)</f>
        <v>24.76</v>
      </c>
      <c r="D346" s="515">
        <v>159.8</v>
      </c>
      <c r="E346" s="515">
        <f t="shared" si="441"/>
        <v>20.84</v>
      </c>
      <c r="F346" s="515">
        <v>155.2</v>
      </c>
      <c r="G346" s="515">
        <f t="shared" si="441"/>
        <v>20.24</v>
      </c>
      <c r="H346" s="515">
        <f aca="true" t="shared" si="442" ref="H346:H352">ROUND((C346+E346+G346)/3,2)</f>
        <v>21.95</v>
      </c>
      <c r="I346" s="529">
        <f aca="true" t="shared" si="443" ref="I346:I352">ROUND(H346*0.1,2)</f>
        <v>2.2</v>
      </c>
      <c r="J346" s="527">
        <v>0</v>
      </c>
      <c r="K346" s="515">
        <f t="shared" si="364"/>
        <v>2.2</v>
      </c>
      <c r="L346" s="530"/>
    </row>
    <row r="347" spans="1:12" ht="18" customHeight="1">
      <c r="A347" s="356" t="s">
        <v>705</v>
      </c>
      <c r="B347" s="512">
        <f aca="true" t="shared" si="444" ref="B347:I347">SUM(B348)</f>
        <v>213.5</v>
      </c>
      <c r="C347" s="512">
        <f t="shared" si="444"/>
        <v>27.85</v>
      </c>
      <c r="D347" s="512">
        <f t="shared" si="444"/>
        <v>242.9</v>
      </c>
      <c r="E347" s="512">
        <f t="shared" si="444"/>
        <v>31.68</v>
      </c>
      <c r="F347" s="512">
        <f t="shared" si="444"/>
        <v>281.6</v>
      </c>
      <c r="G347" s="512">
        <f t="shared" si="444"/>
        <v>36.73</v>
      </c>
      <c r="H347" s="512">
        <f t="shared" si="444"/>
        <v>32.09</v>
      </c>
      <c r="I347" s="526">
        <f t="shared" si="444"/>
        <v>3.21</v>
      </c>
      <c r="J347" s="527">
        <v>0</v>
      </c>
      <c r="K347" s="515">
        <f t="shared" si="364"/>
        <v>3.21</v>
      </c>
      <c r="L347" s="528"/>
    </row>
    <row r="348" spans="1:12" ht="18" customHeight="1">
      <c r="A348" s="531" t="s">
        <v>1724</v>
      </c>
      <c r="B348" s="515">
        <v>213.5</v>
      </c>
      <c r="C348" s="515">
        <f aca="true" t="shared" si="445" ref="C348:G348">ROUND(B348-B348/1.15,2)</f>
        <v>27.85</v>
      </c>
      <c r="D348" s="515">
        <v>242.9</v>
      </c>
      <c r="E348" s="515">
        <f t="shared" si="445"/>
        <v>31.68</v>
      </c>
      <c r="F348" s="515">
        <v>281.6</v>
      </c>
      <c r="G348" s="515">
        <f t="shared" si="445"/>
        <v>36.73</v>
      </c>
      <c r="H348" s="515">
        <f t="shared" si="442"/>
        <v>32.09</v>
      </c>
      <c r="I348" s="529">
        <f t="shared" si="443"/>
        <v>3.21</v>
      </c>
      <c r="J348" s="527">
        <v>0</v>
      </c>
      <c r="K348" s="515">
        <f t="shared" si="364"/>
        <v>3.21</v>
      </c>
      <c r="L348" s="530"/>
    </row>
    <row r="349" spans="1:12" ht="18" customHeight="1">
      <c r="A349" s="356" t="s">
        <v>643</v>
      </c>
      <c r="B349" s="512">
        <f aca="true" t="shared" si="446" ref="B349:I349">SUM(B350:B352)</f>
        <v>2234.4</v>
      </c>
      <c r="C349" s="512">
        <f t="shared" si="446"/>
        <v>291.44</v>
      </c>
      <c r="D349" s="512">
        <f t="shared" si="446"/>
        <v>2133.2</v>
      </c>
      <c r="E349" s="512">
        <f t="shared" si="446"/>
        <v>278.25</v>
      </c>
      <c r="F349" s="512">
        <f t="shared" si="446"/>
        <v>2449.8</v>
      </c>
      <c r="G349" s="512">
        <f t="shared" si="446"/>
        <v>319.55</v>
      </c>
      <c r="H349" s="512">
        <f t="shared" si="446"/>
        <v>296.42</v>
      </c>
      <c r="I349" s="526">
        <f t="shared" si="446"/>
        <v>29.650000000000002</v>
      </c>
      <c r="J349" s="527">
        <v>0</v>
      </c>
      <c r="K349" s="515">
        <f t="shared" si="364"/>
        <v>29.650000000000002</v>
      </c>
      <c r="L349" s="528"/>
    </row>
    <row r="350" spans="1:12" ht="24.75" customHeight="1">
      <c r="A350" s="531" t="s">
        <v>860</v>
      </c>
      <c r="B350" s="515">
        <v>1242.7</v>
      </c>
      <c r="C350" s="515">
        <f aca="true" t="shared" si="447" ref="C350:G350">ROUND(B350-B350/1.15,2)</f>
        <v>162.09</v>
      </c>
      <c r="D350" s="515">
        <v>968.8</v>
      </c>
      <c r="E350" s="515">
        <f t="shared" si="447"/>
        <v>126.37</v>
      </c>
      <c r="F350" s="515">
        <v>1154.5</v>
      </c>
      <c r="G350" s="515">
        <f t="shared" si="447"/>
        <v>150.59</v>
      </c>
      <c r="H350" s="515">
        <f t="shared" si="442"/>
        <v>146.35</v>
      </c>
      <c r="I350" s="529">
        <f t="shared" si="443"/>
        <v>14.64</v>
      </c>
      <c r="J350" s="527">
        <v>0</v>
      </c>
      <c r="K350" s="515">
        <f t="shared" si="364"/>
        <v>14.64</v>
      </c>
      <c r="L350" s="530"/>
    </row>
    <row r="351" spans="1:12" ht="18" customHeight="1">
      <c r="A351" s="531" t="s">
        <v>1725</v>
      </c>
      <c r="B351" s="515">
        <v>876.7</v>
      </c>
      <c r="C351" s="515">
        <f aca="true" t="shared" si="448" ref="C351:G351">ROUND(B351-B351/1.15,2)</f>
        <v>114.35</v>
      </c>
      <c r="D351" s="515">
        <v>1094.4</v>
      </c>
      <c r="E351" s="515">
        <f t="shared" si="448"/>
        <v>142.75</v>
      </c>
      <c r="F351" s="515">
        <v>1214.3</v>
      </c>
      <c r="G351" s="515">
        <f t="shared" si="448"/>
        <v>158.39</v>
      </c>
      <c r="H351" s="515">
        <f t="shared" si="442"/>
        <v>138.5</v>
      </c>
      <c r="I351" s="529">
        <f t="shared" si="443"/>
        <v>13.85</v>
      </c>
      <c r="J351" s="527">
        <v>0</v>
      </c>
      <c r="K351" s="515">
        <f t="shared" si="364"/>
        <v>13.85</v>
      </c>
      <c r="L351" s="530"/>
    </row>
    <row r="352" spans="1:12" ht="18" customHeight="1">
      <c r="A352" s="531" t="s">
        <v>1726</v>
      </c>
      <c r="B352" s="515">
        <v>115</v>
      </c>
      <c r="C352" s="515">
        <f aca="true" t="shared" si="449" ref="C352:G352">ROUND(B352-B352/1.15,2)</f>
        <v>15</v>
      </c>
      <c r="D352" s="515">
        <v>70</v>
      </c>
      <c r="E352" s="515">
        <f t="shared" si="449"/>
        <v>9.13</v>
      </c>
      <c r="F352" s="515">
        <v>81</v>
      </c>
      <c r="G352" s="515">
        <f t="shared" si="449"/>
        <v>10.57</v>
      </c>
      <c r="H352" s="515">
        <f t="shared" si="442"/>
        <v>11.57</v>
      </c>
      <c r="I352" s="529">
        <f t="shared" si="443"/>
        <v>1.16</v>
      </c>
      <c r="J352" s="527">
        <v>0</v>
      </c>
      <c r="K352" s="515">
        <f t="shared" si="364"/>
        <v>1.16</v>
      </c>
      <c r="L352" s="530"/>
    </row>
    <row r="353" spans="1:12" ht="18" customHeight="1">
      <c r="A353" s="356" t="s">
        <v>706</v>
      </c>
      <c r="B353" s="512">
        <f aca="true" t="shared" si="450" ref="B353:I353">SUM(B354)</f>
        <v>288.5</v>
      </c>
      <c r="C353" s="512">
        <f t="shared" si="450"/>
        <v>37.63</v>
      </c>
      <c r="D353" s="512">
        <f t="shared" si="450"/>
        <v>166.9</v>
      </c>
      <c r="E353" s="512">
        <f t="shared" si="450"/>
        <v>21.77</v>
      </c>
      <c r="F353" s="512">
        <f t="shared" si="450"/>
        <v>229.7</v>
      </c>
      <c r="G353" s="512">
        <f t="shared" si="450"/>
        <v>29.96</v>
      </c>
      <c r="H353" s="512">
        <f t="shared" si="450"/>
        <v>29.79</v>
      </c>
      <c r="I353" s="526">
        <f t="shared" si="450"/>
        <v>2.98</v>
      </c>
      <c r="J353" s="527">
        <v>0</v>
      </c>
      <c r="K353" s="515">
        <f aca="true" t="shared" si="451" ref="K353:K416">I353+J353</f>
        <v>2.98</v>
      </c>
      <c r="L353" s="528"/>
    </row>
    <row r="354" spans="1:12" ht="18" customHeight="1">
      <c r="A354" s="531" t="s">
        <v>1727</v>
      </c>
      <c r="B354" s="515">
        <v>288.5</v>
      </c>
      <c r="C354" s="515">
        <f aca="true" t="shared" si="452" ref="C354:G354">ROUND(B354-B354/1.15,2)</f>
        <v>37.63</v>
      </c>
      <c r="D354" s="515">
        <v>166.9</v>
      </c>
      <c r="E354" s="515">
        <f t="shared" si="452"/>
        <v>21.77</v>
      </c>
      <c r="F354" s="515">
        <v>229.7</v>
      </c>
      <c r="G354" s="515">
        <f t="shared" si="452"/>
        <v>29.96</v>
      </c>
      <c r="H354" s="515">
        <f aca="true" t="shared" si="453" ref="H354:H357">ROUND((C354+E354+G354)/3,2)</f>
        <v>29.79</v>
      </c>
      <c r="I354" s="529">
        <f aca="true" t="shared" si="454" ref="I354:I357">ROUND(H354*0.1,2)</f>
        <v>2.98</v>
      </c>
      <c r="J354" s="527">
        <v>0</v>
      </c>
      <c r="K354" s="515">
        <f t="shared" si="451"/>
        <v>2.98</v>
      </c>
      <c r="L354" s="530"/>
    </row>
    <row r="355" spans="1:12" ht="18" customHeight="1">
      <c r="A355" s="356" t="s">
        <v>645</v>
      </c>
      <c r="B355" s="512">
        <f aca="true" t="shared" si="455" ref="B355:I355">SUM(B356:B357)</f>
        <v>443.1</v>
      </c>
      <c r="C355" s="512">
        <f t="shared" si="455"/>
        <v>57.8</v>
      </c>
      <c r="D355" s="512">
        <f t="shared" si="455"/>
        <v>474.4</v>
      </c>
      <c r="E355" s="512">
        <f t="shared" si="455"/>
        <v>61.870000000000005</v>
      </c>
      <c r="F355" s="512">
        <f t="shared" si="455"/>
        <v>538</v>
      </c>
      <c r="G355" s="512">
        <f t="shared" si="455"/>
        <v>70.17</v>
      </c>
      <c r="H355" s="512">
        <f t="shared" si="455"/>
        <v>63.28</v>
      </c>
      <c r="I355" s="526">
        <f t="shared" si="455"/>
        <v>6.33</v>
      </c>
      <c r="J355" s="527">
        <v>0</v>
      </c>
      <c r="K355" s="515">
        <f t="shared" si="451"/>
        <v>6.33</v>
      </c>
      <c r="L355" s="528"/>
    </row>
    <row r="356" spans="1:12" ht="21" customHeight="1">
      <c r="A356" s="531" t="s">
        <v>862</v>
      </c>
      <c r="B356" s="515">
        <v>184.6</v>
      </c>
      <c r="C356" s="515">
        <f aca="true" t="shared" si="456" ref="C356:G356">ROUND(B356-B356/1.15,2)</f>
        <v>24.08</v>
      </c>
      <c r="D356" s="515">
        <v>228.8</v>
      </c>
      <c r="E356" s="515">
        <f t="shared" si="456"/>
        <v>29.84</v>
      </c>
      <c r="F356" s="515">
        <v>281.9</v>
      </c>
      <c r="G356" s="515">
        <f t="shared" si="456"/>
        <v>36.77</v>
      </c>
      <c r="H356" s="515">
        <f t="shared" si="453"/>
        <v>30.23</v>
      </c>
      <c r="I356" s="529">
        <f t="shared" si="454"/>
        <v>3.02</v>
      </c>
      <c r="J356" s="527">
        <v>0</v>
      </c>
      <c r="K356" s="515">
        <f t="shared" si="451"/>
        <v>3.02</v>
      </c>
      <c r="L356" s="530"/>
    </row>
    <row r="357" spans="1:12" ht="18" customHeight="1">
      <c r="A357" s="531" t="s">
        <v>1728</v>
      </c>
      <c r="B357" s="515">
        <v>258.5</v>
      </c>
      <c r="C357" s="515">
        <f aca="true" t="shared" si="457" ref="C357:G357">ROUND(B357-B357/1.15,2)</f>
        <v>33.72</v>
      </c>
      <c r="D357" s="515">
        <v>245.6</v>
      </c>
      <c r="E357" s="515">
        <f t="shared" si="457"/>
        <v>32.03</v>
      </c>
      <c r="F357" s="515">
        <v>256.1</v>
      </c>
      <c r="G357" s="515">
        <f t="shared" si="457"/>
        <v>33.4</v>
      </c>
      <c r="H357" s="515">
        <f t="shared" si="453"/>
        <v>33.05</v>
      </c>
      <c r="I357" s="529">
        <f t="shared" si="454"/>
        <v>3.31</v>
      </c>
      <c r="J357" s="527">
        <v>0</v>
      </c>
      <c r="K357" s="515">
        <f t="shared" si="451"/>
        <v>3.31</v>
      </c>
      <c r="L357" s="530"/>
    </row>
    <row r="358" spans="1:12" ht="18" customHeight="1">
      <c r="A358" s="356" t="s">
        <v>647</v>
      </c>
      <c r="B358" s="512">
        <f aca="true" t="shared" si="458" ref="B358:I358">SUM(B359:B360)</f>
        <v>384.8</v>
      </c>
      <c r="C358" s="512">
        <f t="shared" si="458"/>
        <v>50.19</v>
      </c>
      <c r="D358" s="512">
        <f t="shared" si="458"/>
        <v>446</v>
      </c>
      <c r="E358" s="512">
        <f t="shared" si="458"/>
        <v>58.18</v>
      </c>
      <c r="F358" s="512">
        <f t="shared" si="458"/>
        <v>405.6</v>
      </c>
      <c r="G358" s="512">
        <f t="shared" si="458"/>
        <v>52.91</v>
      </c>
      <c r="H358" s="512">
        <f t="shared" si="458"/>
        <v>53.76</v>
      </c>
      <c r="I358" s="526">
        <f t="shared" si="458"/>
        <v>5.37</v>
      </c>
      <c r="J358" s="527">
        <v>0</v>
      </c>
      <c r="K358" s="515">
        <f t="shared" si="451"/>
        <v>5.37</v>
      </c>
      <c r="L358" s="528"/>
    </row>
    <row r="359" spans="1:12" ht="18" customHeight="1">
      <c r="A359" s="531" t="s">
        <v>1729</v>
      </c>
      <c r="B359" s="515">
        <v>384.7</v>
      </c>
      <c r="C359" s="515">
        <f aca="true" t="shared" si="459" ref="C359:G359">ROUND(B359-B359/1.15,2)</f>
        <v>50.18</v>
      </c>
      <c r="D359" s="515">
        <v>445.8</v>
      </c>
      <c r="E359" s="515">
        <f t="shared" si="459"/>
        <v>58.15</v>
      </c>
      <c r="F359" s="515">
        <v>405.3</v>
      </c>
      <c r="G359" s="515">
        <f t="shared" si="459"/>
        <v>52.87</v>
      </c>
      <c r="H359" s="515">
        <f aca="true" t="shared" si="460" ref="H359:H363">ROUND((C359+E359+G359)/3,2)</f>
        <v>53.73</v>
      </c>
      <c r="I359" s="529">
        <f aca="true" t="shared" si="461" ref="I359:I363">ROUND(H359*0.1,2)</f>
        <v>5.37</v>
      </c>
      <c r="J359" s="527">
        <v>0</v>
      </c>
      <c r="K359" s="515">
        <f t="shared" si="451"/>
        <v>5.37</v>
      </c>
      <c r="L359" s="530"/>
    </row>
    <row r="360" spans="1:12" ht="18" customHeight="1">
      <c r="A360" s="531" t="s">
        <v>1730</v>
      </c>
      <c r="B360" s="515">
        <v>0.1</v>
      </c>
      <c r="C360" s="515">
        <f aca="true" t="shared" si="462" ref="C360:G360">ROUND(B360-B360/1.15,2)</f>
        <v>0.01</v>
      </c>
      <c r="D360" s="515">
        <v>0.2</v>
      </c>
      <c r="E360" s="515">
        <f t="shared" si="462"/>
        <v>0.03</v>
      </c>
      <c r="F360" s="515">
        <v>0.3</v>
      </c>
      <c r="G360" s="515">
        <f t="shared" si="462"/>
        <v>0.04</v>
      </c>
      <c r="H360" s="515">
        <f t="shared" si="460"/>
        <v>0.03</v>
      </c>
      <c r="I360" s="529">
        <f t="shared" si="461"/>
        <v>0</v>
      </c>
      <c r="J360" s="527">
        <v>0</v>
      </c>
      <c r="K360" s="515">
        <f t="shared" si="451"/>
        <v>0</v>
      </c>
      <c r="L360" s="530"/>
    </row>
    <row r="361" spans="1:12" ht="18" customHeight="1">
      <c r="A361" s="356" t="s">
        <v>650</v>
      </c>
      <c r="B361" s="512">
        <f aca="true" t="shared" si="463" ref="B361:I361">SUM(B362:B363)</f>
        <v>295.4</v>
      </c>
      <c r="C361" s="512">
        <f t="shared" si="463"/>
        <v>38.53</v>
      </c>
      <c r="D361" s="512">
        <f t="shared" si="463"/>
        <v>231.3</v>
      </c>
      <c r="E361" s="512">
        <f t="shared" si="463"/>
        <v>30.17</v>
      </c>
      <c r="F361" s="512">
        <f t="shared" si="463"/>
        <v>228.6</v>
      </c>
      <c r="G361" s="512">
        <f t="shared" si="463"/>
        <v>29.82</v>
      </c>
      <c r="H361" s="512">
        <f t="shared" si="463"/>
        <v>32.84</v>
      </c>
      <c r="I361" s="526">
        <f t="shared" si="463"/>
        <v>3.28</v>
      </c>
      <c r="J361" s="527">
        <v>0</v>
      </c>
      <c r="K361" s="515">
        <f t="shared" si="451"/>
        <v>3.28</v>
      </c>
      <c r="L361" s="528"/>
    </row>
    <row r="362" spans="1:12" ht="18" customHeight="1">
      <c r="A362" s="531" t="s">
        <v>1731</v>
      </c>
      <c r="B362" s="515">
        <v>20.5</v>
      </c>
      <c r="C362" s="515">
        <f aca="true" t="shared" si="464" ref="C362:G362">ROUND(B362-B362/1.15,2)</f>
        <v>2.67</v>
      </c>
      <c r="D362" s="515">
        <v>22.9</v>
      </c>
      <c r="E362" s="515">
        <f t="shared" si="464"/>
        <v>2.99</v>
      </c>
      <c r="F362" s="515">
        <v>19.6</v>
      </c>
      <c r="G362" s="515">
        <f t="shared" si="464"/>
        <v>2.56</v>
      </c>
      <c r="H362" s="515">
        <f t="shared" si="460"/>
        <v>2.74</v>
      </c>
      <c r="I362" s="529">
        <f t="shared" si="461"/>
        <v>0.27</v>
      </c>
      <c r="J362" s="527">
        <v>0</v>
      </c>
      <c r="K362" s="515">
        <f t="shared" si="451"/>
        <v>0.27</v>
      </c>
      <c r="L362" s="530"/>
    </row>
    <row r="363" spans="1:12" ht="18" customHeight="1">
      <c r="A363" s="531" t="s">
        <v>1732</v>
      </c>
      <c r="B363" s="515">
        <v>274.9</v>
      </c>
      <c r="C363" s="515">
        <f aca="true" t="shared" si="465" ref="C363:G363">ROUND(B363-B363/1.15,2)</f>
        <v>35.86</v>
      </c>
      <c r="D363" s="515">
        <v>208.4</v>
      </c>
      <c r="E363" s="515">
        <f t="shared" si="465"/>
        <v>27.18</v>
      </c>
      <c r="F363" s="515">
        <v>209</v>
      </c>
      <c r="G363" s="515">
        <f t="shared" si="465"/>
        <v>27.26</v>
      </c>
      <c r="H363" s="515">
        <f t="shared" si="460"/>
        <v>30.1</v>
      </c>
      <c r="I363" s="529">
        <f t="shared" si="461"/>
        <v>3.01</v>
      </c>
      <c r="J363" s="527">
        <v>0</v>
      </c>
      <c r="K363" s="515">
        <f t="shared" si="451"/>
        <v>3.01</v>
      </c>
      <c r="L363" s="530"/>
    </row>
    <row r="364" spans="1:12" ht="18" customHeight="1">
      <c r="A364" s="356" t="s">
        <v>652</v>
      </c>
      <c r="B364" s="512">
        <f aca="true" t="shared" si="466" ref="B364:I364">SUM(B365:B366)</f>
        <v>877.5699999999999</v>
      </c>
      <c r="C364" s="512">
        <f t="shared" si="466"/>
        <v>114.46</v>
      </c>
      <c r="D364" s="512">
        <f t="shared" si="466"/>
        <v>920.9200000000001</v>
      </c>
      <c r="E364" s="512">
        <f t="shared" si="466"/>
        <v>120.12</v>
      </c>
      <c r="F364" s="512">
        <f t="shared" si="466"/>
        <v>1098.31</v>
      </c>
      <c r="G364" s="512">
        <f t="shared" si="466"/>
        <v>143.26</v>
      </c>
      <c r="H364" s="512">
        <f t="shared" si="466"/>
        <v>125.94</v>
      </c>
      <c r="I364" s="526">
        <f t="shared" si="466"/>
        <v>12.600000000000001</v>
      </c>
      <c r="J364" s="527">
        <v>0</v>
      </c>
      <c r="K364" s="515">
        <f t="shared" si="451"/>
        <v>12.600000000000001</v>
      </c>
      <c r="L364" s="528"/>
    </row>
    <row r="365" spans="1:12" ht="18" customHeight="1">
      <c r="A365" s="531" t="s">
        <v>1733</v>
      </c>
      <c r="B365" s="515">
        <v>695.3</v>
      </c>
      <c r="C365" s="515">
        <f aca="true" t="shared" si="467" ref="C365:G365">ROUND(B365-B365/1.15,2)</f>
        <v>90.69</v>
      </c>
      <c r="D365" s="515">
        <v>771.6</v>
      </c>
      <c r="E365" s="515">
        <f t="shared" si="467"/>
        <v>100.64</v>
      </c>
      <c r="F365" s="515">
        <v>862.2</v>
      </c>
      <c r="G365" s="515">
        <f t="shared" si="467"/>
        <v>112.46</v>
      </c>
      <c r="H365" s="515">
        <f aca="true" t="shared" si="468" ref="H365:H371">ROUND((C365+E365+G365)/3,2)</f>
        <v>101.26</v>
      </c>
      <c r="I365" s="529">
        <f aca="true" t="shared" si="469" ref="I365:I371">ROUND(H365*0.1,2)</f>
        <v>10.13</v>
      </c>
      <c r="J365" s="527">
        <v>0</v>
      </c>
      <c r="K365" s="515">
        <f t="shared" si="451"/>
        <v>10.13</v>
      </c>
      <c r="L365" s="530"/>
    </row>
    <row r="366" spans="1:12" ht="18" customHeight="1">
      <c r="A366" s="531" t="s">
        <v>1734</v>
      </c>
      <c r="B366" s="515">
        <v>182.27</v>
      </c>
      <c r="C366" s="515">
        <f aca="true" t="shared" si="470" ref="C366:G366">ROUND(B366-B366/1.15,2)</f>
        <v>23.77</v>
      </c>
      <c r="D366" s="515">
        <v>149.32</v>
      </c>
      <c r="E366" s="515">
        <f t="shared" si="470"/>
        <v>19.48</v>
      </c>
      <c r="F366" s="515">
        <v>236.11</v>
      </c>
      <c r="G366" s="515">
        <f t="shared" si="470"/>
        <v>30.8</v>
      </c>
      <c r="H366" s="515">
        <f t="shared" si="468"/>
        <v>24.68</v>
      </c>
      <c r="I366" s="529">
        <f t="shared" si="469"/>
        <v>2.47</v>
      </c>
      <c r="J366" s="527">
        <v>0</v>
      </c>
      <c r="K366" s="515">
        <f t="shared" si="451"/>
        <v>2.47</v>
      </c>
      <c r="L366" s="530"/>
    </row>
    <row r="367" spans="1:12" ht="18" customHeight="1">
      <c r="A367" s="356" t="s">
        <v>657</v>
      </c>
      <c r="B367" s="512">
        <f aca="true" t="shared" si="471" ref="B367:I367">SUM(B368:B371)</f>
        <v>2819.7699999999995</v>
      </c>
      <c r="C367" s="512">
        <f t="shared" si="471"/>
        <v>367.8</v>
      </c>
      <c r="D367" s="512">
        <f t="shared" si="471"/>
        <v>3455.35</v>
      </c>
      <c r="E367" s="512">
        <f t="shared" si="471"/>
        <v>450.69000000000005</v>
      </c>
      <c r="F367" s="512">
        <f t="shared" si="471"/>
        <v>4048.4599999999996</v>
      </c>
      <c r="G367" s="512">
        <f t="shared" si="471"/>
        <v>528.05</v>
      </c>
      <c r="H367" s="512">
        <f t="shared" si="471"/>
        <v>448.84000000000003</v>
      </c>
      <c r="I367" s="526">
        <f t="shared" si="471"/>
        <v>44.879999999999995</v>
      </c>
      <c r="J367" s="527">
        <v>0</v>
      </c>
      <c r="K367" s="515">
        <f t="shared" si="451"/>
        <v>44.879999999999995</v>
      </c>
      <c r="L367" s="528"/>
    </row>
    <row r="368" spans="1:12" ht="18" customHeight="1">
      <c r="A368" s="531" t="s">
        <v>868</v>
      </c>
      <c r="B368" s="515">
        <v>2180.22</v>
      </c>
      <c r="C368" s="515">
        <f aca="true" t="shared" si="472" ref="C368:G368">ROUND(B368-B368/1.15,2)</f>
        <v>284.38</v>
      </c>
      <c r="D368" s="515">
        <v>2656.99</v>
      </c>
      <c r="E368" s="515">
        <f t="shared" si="472"/>
        <v>346.56</v>
      </c>
      <c r="F368" s="515">
        <v>3084.33</v>
      </c>
      <c r="G368" s="515">
        <f t="shared" si="472"/>
        <v>402.3</v>
      </c>
      <c r="H368" s="515">
        <f t="shared" si="468"/>
        <v>344.41</v>
      </c>
      <c r="I368" s="529">
        <f t="shared" si="469"/>
        <v>34.44</v>
      </c>
      <c r="J368" s="527">
        <v>0</v>
      </c>
      <c r="K368" s="515">
        <f t="shared" si="451"/>
        <v>34.44</v>
      </c>
      <c r="L368" s="530"/>
    </row>
    <row r="369" spans="1:12" ht="18" customHeight="1">
      <c r="A369" s="531" t="s">
        <v>1735</v>
      </c>
      <c r="B369" s="515">
        <v>279.6</v>
      </c>
      <c r="C369" s="515">
        <f aca="true" t="shared" si="473" ref="C369:G369">ROUND(B369-B369/1.15,2)</f>
        <v>36.47</v>
      </c>
      <c r="D369" s="515">
        <v>410.5</v>
      </c>
      <c r="E369" s="515">
        <f t="shared" si="473"/>
        <v>53.54</v>
      </c>
      <c r="F369" s="515">
        <v>615.7</v>
      </c>
      <c r="G369" s="515">
        <f t="shared" si="473"/>
        <v>80.31</v>
      </c>
      <c r="H369" s="515">
        <f t="shared" si="468"/>
        <v>56.77</v>
      </c>
      <c r="I369" s="529">
        <f t="shared" si="469"/>
        <v>5.68</v>
      </c>
      <c r="J369" s="527">
        <v>0</v>
      </c>
      <c r="K369" s="515">
        <f t="shared" si="451"/>
        <v>5.68</v>
      </c>
      <c r="L369" s="530"/>
    </row>
    <row r="370" spans="1:12" ht="18" customHeight="1">
      <c r="A370" s="531" t="s">
        <v>1736</v>
      </c>
      <c r="B370" s="515">
        <v>348.21</v>
      </c>
      <c r="C370" s="515">
        <f aca="true" t="shared" si="474" ref="C370:G370">ROUND(B370-B370/1.15,2)</f>
        <v>45.42</v>
      </c>
      <c r="D370" s="515">
        <v>375.58</v>
      </c>
      <c r="E370" s="515">
        <f t="shared" si="474"/>
        <v>48.99</v>
      </c>
      <c r="F370" s="515">
        <v>332.69</v>
      </c>
      <c r="G370" s="515">
        <f t="shared" si="474"/>
        <v>43.39</v>
      </c>
      <c r="H370" s="515">
        <f t="shared" si="468"/>
        <v>45.93</v>
      </c>
      <c r="I370" s="529">
        <f t="shared" si="469"/>
        <v>4.59</v>
      </c>
      <c r="J370" s="527">
        <v>0</v>
      </c>
      <c r="K370" s="515">
        <f t="shared" si="451"/>
        <v>4.59</v>
      </c>
      <c r="L370" s="530"/>
    </row>
    <row r="371" spans="1:12" ht="18" customHeight="1">
      <c r="A371" s="531" t="s">
        <v>1737</v>
      </c>
      <c r="B371" s="515">
        <v>11.74</v>
      </c>
      <c r="C371" s="515">
        <f aca="true" t="shared" si="475" ref="C371:G371">ROUND(B371-B371/1.15,2)</f>
        <v>1.53</v>
      </c>
      <c r="D371" s="515">
        <v>12.28</v>
      </c>
      <c r="E371" s="515">
        <f t="shared" si="475"/>
        <v>1.6</v>
      </c>
      <c r="F371" s="515">
        <v>15.74</v>
      </c>
      <c r="G371" s="515">
        <f t="shared" si="475"/>
        <v>2.05</v>
      </c>
      <c r="H371" s="515">
        <f t="shared" si="468"/>
        <v>1.73</v>
      </c>
      <c r="I371" s="529">
        <f t="shared" si="469"/>
        <v>0.17</v>
      </c>
      <c r="J371" s="527">
        <v>0</v>
      </c>
      <c r="K371" s="515">
        <f t="shared" si="451"/>
        <v>0.17</v>
      </c>
      <c r="L371" s="530"/>
    </row>
    <row r="372" spans="1:12" ht="18" customHeight="1">
      <c r="A372" s="356" t="s">
        <v>659</v>
      </c>
      <c r="B372" s="512">
        <f aca="true" t="shared" si="476" ref="B372:I372">SUM(B373:B376)</f>
        <v>1916.25</v>
      </c>
      <c r="C372" s="512">
        <f t="shared" si="476"/>
        <v>249.94</v>
      </c>
      <c r="D372" s="512">
        <f t="shared" si="476"/>
        <v>1954.98</v>
      </c>
      <c r="E372" s="512">
        <f t="shared" si="476"/>
        <v>255</v>
      </c>
      <c r="F372" s="512">
        <f t="shared" si="476"/>
        <v>2151.76</v>
      </c>
      <c r="G372" s="512">
        <f t="shared" si="476"/>
        <v>280.65</v>
      </c>
      <c r="H372" s="512">
        <f t="shared" si="476"/>
        <v>261.87</v>
      </c>
      <c r="I372" s="526">
        <f t="shared" si="476"/>
        <v>26.19</v>
      </c>
      <c r="J372" s="527">
        <v>0</v>
      </c>
      <c r="K372" s="515">
        <f t="shared" si="451"/>
        <v>26.19</v>
      </c>
      <c r="L372" s="528"/>
    </row>
    <row r="373" spans="1:12" ht="18" customHeight="1">
      <c r="A373" s="531" t="s">
        <v>869</v>
      </c>
      <c r="B373" s="515">
        <v>859.84</v>
      </c>
      <c r="C373" s="515">
        <f aca="true" t="shared" si="477" ref="C373:G373">ROUND(B373-B373/1.15,2)</f>
        <v>112.15</v>
      </c>
      <c r="D373" s="515">
        <v>861.16</v>
      </c>
      <c r="E373" s="515">
        <f t="shared" si="477"/>
        <v>112.33</v>
      </c>
      <c r="F373" s="515">
        <v>937.13</v>
      </c>
      <c r="G373" s="515">
        <f t="shared" si="477"/>
        <v>122.23</v>
      </c>
      <c r="H373" s="515">
        <f aca="true" t="shared" si="478" ref="H373:H376">ROUND((C373+E373+G373)/3,2)</f>
        <v>115.57</v>
      </c>
      <c r="I373" s="529">
        <f aca="true" t="shared" si="479" ref="I373:I376">ROUND(H373*0.1,2)</f>
        <v>11.56</v>
      </c>
      <c r="J373" s="527">
        <v>0</v>
      </c>
      <c r="K373" s="515">
        <f t="shared" si="451"/>
        <v>11.56</v>
      </c>
      <c r="L373" s="530"/>
    </row>
    <row r="374" spans="1:12" ht="18" customHeight="1">
      <c r="A374" s="531" t="s">
        <v>1738</v>
      </c>
      <c r="B374" s="515">
        <v>274.81</v>
      </c>
      <c r="C374" s="515">
        <f aca="true" t="shared" si="480" ref="C374:G374">ROUND(B374-B374/1.15,2)</f>
        <v>35.84</v>
      </c>
      <c r="D374" s="515">
        <v>292.12</v>
      </c>
      <c r="E374" s="515">
        <f t="shared" si="480"/>
        <v>38.1</v>
      </c>
      <c r="F374" s="515">
        <v>394.33</v>
      </c>
      <c r="G374" s="515">
        <f t="shared" si="480"/>
        <v>51.43</v>
      </c>
      <c r="H374" s="515">
        <f t="shared" si="478"/>
        <v>41.79</v>
      </c>
      <c r="I374" s="529">
        <f t="shared" si="479"/>
        <v>4.18</v>
      </c>
      <c r="J374" s="527">
        <v>0</v>
      </c>
      <c r="K374" s="515">
        <f t="shared" si="451"/>
        <v>4.18</v>
      </c>
      <c r="L374" s="530"/>
    </row>
    <row r="375" spans="1:12" ht="18" customHeight="1">
      <c r="A375" s="531" t="s">
        <v>1739</v>
      </c>
      <c r="B375" s="515">
        <v>46</v>
      </c>
      <c r="C375" s="515">
        <f aca="true" t="shared" si="481" ref="C375:G375">ROUND(B375-B375/1.15,2)</f>
        <v>6</v>
      </c>
      <c r="D375" s="515">
        <v>43.7</v>
      </c>
      <c r="E375" s="515">
        <f t="shared" si="481"/>
        <v>5.7</v>
      </c>
      <c r="F375" s="515">
        <v>22.7</v>
      </c>
      <c r="G375" s="515">
        <f t="shared" si="481"/>
        <v>2.96</v>
      </c>
      <c r="H375" s="515">
        <f t="shared" si="478"/>
        <v>4.89</v>
      </c>
      <c r="I375" s="529">
        <f t="shared" si="479"/>
        <v>0.49</v>
      </c>
      <c r="J375" s="527">
        <v>0</v>
      </c>
      <c r="K375" s="515">
        <f t="shared" si="451"/>
        <v>0.49</v>
      </c>
      <c r="L375" s="530"/>
    </row>
    <row r="376" spans="1:12" ht="18" customHeight="1">
      <c r="A376" s="531" t="s">
        <v>1740</v>
      </c>
      <c r="B376" s="515">
        <v>735.6</v>
      </c>
      <c r="C376" s="515">
        <f aca="true" t="shared" si="482" ref="C376:G376">ROUND(B376-B376/1.15,2)</f>
        <v>95.95</v>
      </c>
      <c r="D376" s="515">
        <v>758</v>
      </c>
      <c r="E376" s="515">
        <f t="shared" si="482"/>
        <v>98.87</v>
      </c>
      <c r="F376" s="515">
        <v>797.6</v>
      </c>
      <c r="G376" s="515">
        <f t="shared" si="482"/>
        <v>104.03</v>
      </c>
      <c r="H376" s="515">
        <f t="shared" si="478"/>
        <v>99.62</v>
      </c>
      <c r="I376" s="529">
        <f t="shared" si="479"/>
        <v>9.96</v>
      </c>
      <c r="J376" s="527">
        <v>0</v>
      </c>
      <c r="K376" s="515">
        <f t="shared" si="451"/>
        <v>9.96</v>
      </c>
      <c r="L376" s="530"/>
    </row>
    <row r="377" spans="1:12" ht="18" customHeight="1">
      <c r="A377" s="356" t="s">
        <v>708</v>
      </c>
      <c r="B377" s="512">
        <f aca="true" t="shared" si="483" ref="B377:I377">SUM(B378:B380)</f>
        <v>419.2</v>
      </c>
      <c r="C377" s="512">
        <f t="shared" si="483"/>
        <v>54.67999999999999</v>
      </c>
      <c r="D377" s="512">
        <f t="shared" si="483"/>
        <v>263.6</v>
      </c>
      <c r="E377" s="512">
        <f t="shared" si="483"/>
        <v>34.379999999999995</v>
      </c>
      <c r="F377" s="512">
        <f t="shared" si="483"/>
        <v>391.1</v>
      </c>
      <c r="G377" s="512">
        <f t="shared" si="483"/>
        <v>51.01</v>
      </c>
      <c r="H377" s="512">
        <f t="shared" si="483"/>
        <v>46.69</v>
      </c>
      <c r="I377" s="526">
        <f t="shared" si="483"/>
        <v>4.67</v>
      </c>
      <c r="J377" s="527">
        <v>0</v>
      </c>
      <c r="K377" s="515">
        <f t="shared" si="451"/>
        <v>4.67</v>
      </c>
      <c r="L377" s="528"/>
    </row>
    <row r="378" spans="1:12" ht="18" customHeight="1">
      <c r="A378" s="531" t="s">
        <v>1741</v>
      </c>
      <c r="B378" s="515">
        <v>261</v>
      </c>
      <c r="C378" s="515">
        <f aca="true" t="shared" si="484" ref="C378:G378">ROUND(B378-B378/1.15,2)</f>
        <v>34.04</v>
      </c>
      <c r="D378" s="515">
        <v>239.9</v>
      </c>
      <c r="E378" s="515">
        <f t="shared" si="484"/>
        <v>31.29</v>
      </c>
      <c r="F378" s="515">
        <v>356.5</v>
      </c>
      <c r="G378" s="515">
        <f t="shared" si="484"/>
        <v>46.5</v>
      </c>
      <c r="H378" s="515">
        <f aca="true" t="shared" si="485" ref="H378:H380">ROUND((C378+E378+G378)/3,2)</f>
        <v>37.28</v>
      </c>
      <c r="I378" s="529">
        <f aca="true" t="shared" si="486" ref="I378:I380">ROUND(H378*0.1,2)</f>
        <v>3.73</v>
      </c>
      <c r="J378" s="527">
        <v>0</v>
      </c>
      <c r="K378" s="515">
        <f t="shared" si="451"/>
        <v>3.73</v>
      </c>
      <c r="L378" s="530"/>
    </row>
    <row r="379" spans="1:12" ht="18" customHeight="1">
      <c r="A379" s="531" t="s">
        <v>1742</v>
      </c>
      <c r="B379" s="515">
        <v>33.7</v>
      </c>
      <c r="C379" s="515">
        <f aca="true" t="shared" si="487" ref="C379:G379">ROUND(B379-B379/1.15,2)</f>
        <v>4.4</v>
      </c>
      <c r="D379" s="515">
        <v>23.7</v>
      </c>
      <c r="E379" s="515">
        <f t="shared" si="487"/>
        <v>3.09</v>
      </c>
      <c r="F379" s="515">
        <v>34.6</v>
      </c>
      <c r="G379" s="515">
        <f t="shared" si="487"/>
        <v>4.51</v>
      </c>
      <c r="H379" s="515">
        <f t="shared" si="485"/>
        <v>4</v>
      </c>
      <c r="I379" s="529">
        <f t="shared" si="486"/>
        <v>0.4</v>
      </c>
      <c r="J379" s="527">
        <v>0</v>
      </c>
      <c r="K379" s="515">
        <f t="shared" si="451"/>
        <v>0.4</v>
      </c>
      <c r="L379" s="530"/>
    </row>
    <row r="380" spans="1:12" ht="18" customHeight="1">
      <c r="A380" s="531" t="s">
        <v>1743</v>
      </c>
      <c r="B380" s="515">
        <v>124.5</v>
      </c>
      <c r="C380" s="515">
        <f aca="true" t="shared" si="488" ref="C380:G380">ROUND(B380-B380/1.15,2)</f>
        <v>16.24</v>
      </c>
      <c r="D380" s="515">
        <v>0</v>
      </c>
      <c r="E380" s="515">
        <f t="shared" si="488"/>
        <v>0</v>
      </c>
      <c r="F380" s="515">
        <v>0</v>
      </c>
      <c r="G380" s="515">
        <f t="shared" si="488"/>
        <v>0</v>
      </c>
      <c r="H380" s="515">
        <f t="shared" si="485"/>
        <v>5.41</v>
      </c>
      <c r="I380" s="529">
        <f t="shared" si="486"/>
        <v>0.54</v>
      </c>
      <c r="J380" s="527">
        <v>0</v>
      </c>
      <c r="K380" s="515">
        <f t="shared" si="451"/>
        <v>0.54</v>
      </c>
      <c r="L380" s="530"/>
    </row>
    <row r="381" spans="1:12" ht="18" customHeight="1">
      <c r="A381" s="356" t="s">
        <v>665</v>
      </c>
      <c r="B381" s="512">
        <f aca="true" t="shared" si="489" ref="B381:I381">SUM(B382:B384)</f>
        <v>3722.7999999999997</v>
      </c>
      <c r="C381" s="512">
        <f t="shared" si="489"/>
        <v>485.58000000000004</v>
      </c>
      <c r="D381" s="512">
        <f t="shared" si="489"/>
        <v>4008.41</v>
      </c>
      <c r="E381" s="512">
        <f t="shared" si="489"/>
        <v>522.8299999999999</v>
      </c>
      <c r="F381" s="512">
        <f t="shared" si="489"/>
        <v>4104.79</v>
      </c>
      <c r="G381" s="512">
        <f t="shared" si="489"/>
        <v>535.41</v>
      </c>
      <c r="H381" s="512">
        <f t="shared" si="489"/>
        <v>514.61</v>
      </c>
      <c r="I381" s="526">
        <f t="shared" si="489"/>
        <v>51.459999999999994</v>
      </c>
      <c r="J381" s="527">
        <v>0</v>
      </c>
      <c r="K381" s="515">
        <f t="shared" si="451"/>
        <v>51.459999999999994</v>
      </c>
      <c r="L381" s="528"/>
    </row>
    <row r="382" spans="1:12" ht="18" customHeight="1">
      <c r="A382" s="531" t="s">
        <v>871</v>
      </c>
      <c r="B382" s="515">
        <v>1714.32</v>
      </c>
      <c r="C382" s="515">
        <f aca="true" t="shared" si="490" ref="C382:G382">ROUND(B382-B382/1.15,2)</f>
        <v>223.61</v>
      </c>
      <c r="D382" s="515">
        <v>1850.92</v>
      </c>
      <c r="E382" s="515">
        <f t="shared" si="490"/>
        <v>241.42</v>
      </c>
      <c r="F382" s="515">
        <v>2158.08</v>
      </c>
      <c r="G382" s="515">
        <f t="shared" si="490"/>
        <v>281.49</v>
      </c>
      <c r="H382" s="515">
        <f aca="true" t="shared" si="491" ref="H382:H384">ROUND((C382+E382+G382)/3,2)</f>
        <v>248.84</v>
      </c>
      <c r="I382" s="529">
        <f aca="true" t="shared" si="492" ref="I382:I384">ROUND(H382*0.1,2)</f>
        <v>24.88</v>
      </c>
      <c r="J382" s="527">
        <v>0</v>
      </c>
      <c r="K382" s="515">
        <f t="shared" si="451"/>
        <v>24.88</v>
      </c>
      <c r="L382" s="530"/>
    </row>
    <row r="383" spans="1:12" ht="18" customHeight="1">
      <c r="A383" s="531" t="s">
        <v>1744</v>
      </c>
      <c r="B383" s="515">
        <v>434.5</v>
      </c>
      <c r="C383" s="515">
        <f aca="true" t="shared" si="493" ref="C383:G383">ROUND(B383-B383/1.15,2)</f>
        <v>56.67</v>
      </c>
      <c r="D383" s="515">
        <v>453.1</v>
      </c>
      <c r="E383" s="515">
        <f t="shared" si="493"/>
        <v>59.1</v>
      </c>
      <c r="F383" s="515">
        <v>417.9</v>
      </c>
      <c r="G383" s="515">
        <f t="shared" si="493"/>
        <v>54.51</v>
      </c>
      <c r="H383" s="515">
        <f t="shared" si="491"/>
        <v>56.76</v>
      </c>
      <c r="I383" s="529">
        <f t="shared" si="492"/>
        <v>5.68</v>
      </c>
      <c r="J383" s="527">
        <v>0</v>
      </c>
      <c r="K383" s="515">
        <f t="shared" si="451"/>
        <v>5.68</v>
      </c>
      <c r="L383" s="530"/>
    </row>
    <row r="384" spans="1:12" ht="18" customHeight="1">
      <c r="A384" s="531" t="s">
        <v>797</v>
      </c>
      <c r="B384" s="515">
        <v>1573.98</v>
      </c>
      <c r="C384" s="515">
        <f aca="true" t="shared" si="494" ref="C384:G384">ROUND(B384-B384/1.15,2)</f>
        <v>205.3</v>
      </c>
      <c r="D384" s="515">
        <v>1704.39</v>
      </c>
      <c r="E384" s="515">
        <f t="shared" si="494"/>
        <v>222.31</v>
      </c>
      <c r="F384" s="515">
        <v>1528.81</v>
      </c>
      <c r="G384" s="515">
        <f t="shared" si="494"/>
        <v>199.41</v>
      </c>
      <c r="H384" s="515">
        <f t="shared" si="491"/>
        <v>209.01</v>
      </c>
      <c r="I384" s="529">
        <f t="shared" si="492"/>
        <v>20.9</v>
      </c>
      <c r="J384" s="527">
        <v>0</v>
      </c>
      <c r="K384" s="515">
        <f t="shared" si="451"/>
        <v>20.9</v>
      </c>
      <c r="L384" s="530"/>
    </row>
    <row r="385" spans="1:12" ht="18" customHeight="1">
      <c r="A385" s="356" t="s">
        <v>667</v>
      </c>
      <c r="B385" s="512">
        <f aca="true" t="shared" si="495" ref="B385:I385">SUM(B386:B388)</f>
        <v>2119.23</v>
      </c>
      <c r="C385" s="512">
        <f t="shared" si="495"/>
        <v>276.42</v>
      </c>
      <c r="D385" s="512">
        <f t="shared" si="495"/>
        <v>2718.31</v>
      </c>
      <c r="E385" s="512">
        <f t="shared" si="495"/>
        <v>354.57</v>
      </c>
      <c r="F385" s="512">
        <f t="shared" si="495"/>
        <v>3180.81</v>
      </c>
      <c r="G385" s="512">
        <f t="shared" si="495"/>
        <v>414.89</v>
      </c>
      <c r="H385" s="512">
        <f t="shared" si="495"/>
        <v>348.63</v>
      </c>
      <c r="I385" s="526">
        <f t="shared" si="495"/>
        <v>34.86</v>
      </c>
      <c r="J385" s="527">
        <v>0</v>
      </c>
      <c r="K385" s="515">
        <f t="shared" si="451"/>
        <v>34.86</v>
      </c>
      <c r="L385" s="528"/>
    </row>
    <row r="386" spans="1:12" ht="18" customHeight="1">
      <c r="A386" s="531" t="s">
        <v>1745</v>
      </c>
      <c r="B386" s="515">
        <v>1030.1</v>
      </c>
      <c r="C386" s="515">
        <f aca="true" t="shared" si="496" ref="C386:G386">ROUND(B386-B386/1.15,2)</f>
        <v>134.36</v>
      </c>
      <c r="D386" s="515">
        <v>1089.2</v>
      </c>
      <c r="E386" s="515">
        <f t="shared" si="496"/>
        <v>142.07</v>
      </c>
      <c r="F386" s="515">
        <v>974.6</v>
      </c>
      <c r="G386" s="515">
        <f t="shared" si="496"/>
        <v>127.12</v>
      </c>
      <c r="H386" s="515">
        <f aca="true" t="shared" si="497" ref="H386:H388">ROUND((C386+E386+G386)/3,2)</f>
        <v>134.52</v>
      </c>
      <c r="I386" s="529">
        <f aca="true" t="shared" si="498" ref="I386:I388">ROUND(H386*0.1,2)</f>
        <v>13.45</v>
      </c>
      <c r="J386" s="527">
        <v>0</v>
      </c>
      <c r="K386" s="515">
        <f t="shared" si="451"/>
        <v>13.45</v>
      </c>
      <c r="L386" s="530"/>
    </row>
    <row r="387" spans="1:12" ht="18" customHeight="1">
      <c r="A387" s="531" t="s">
        <v>872</v>
      </c>
      <c r="B387" s="515">
        <v>1016.23</v>
      </c>
      <c r="C387" s="515">
        <f aca="true" t="shared" si="499" ref="C387:G387">ROUND(B387-B387/1.15,2)</f>
        <v>132.55</v>
      </c>
      <c r="D387" s="515">
        <v>1542.51</v>
      </c>
      <c r="E387" s="515">
        <f t="shared" si="499"/>
        <v>201.2</v>
      </c>
      <c r="F387" s="515">
        <v>2113.31</v>
      </c>
      <c r="G387" s="515">
        <f t="shared" si="499"/>
        <v>275.65</v>
      </c>
      <c r="H387" s="515">
        <f t="shared" si="497"/>
        <v>203.13</v>
      </c>
      <c r="I387" s="529">
        <f t="shared" si="498"/>
        <v>20.31</v>
      </c>
      <c r="J387" s="527">
        <v>0</v>
      </c>
      <c r="K387" s="515">
        <f t="shared" si="451"/>
        <v>20.31</v>
      </c>
      <c r="L387" s="530"/>
    </row>
    <row r="388" spans="1:12" ht="18" customHeight="1">
      <c r="A388" s="531" t="s">
        <v>1746</v>
      </c>
      <c r="B388" s="515">
        <v>72.9</v>
      </c>
      <c r="C388" s="515">
        <f aca="true" t="shared" si="500" ref="C388:G388">ROUND(B388-B388/1.15,2)</f>
        <v>9.51</v>
      </c>
      <c r="D388" s="515">
        <v>86.6</v>
      </c>
      <c r="E388" s="515">
        <f t="shared" si="500"/>
        <v>11.3</v>
      </c>
      <c r="F388" s="515">
        <v>92.9</v>
      </c>
      <c r="G388" s="515">
        <f t="shared" si="500"/>
        <v>12.12</v>
      </c>
      <c r="H388" s="515">
        <f t="shared" si="497"/>
        <v>10.98</v>
      </c>
      <c r="I388" s="529">
        <f t="shared" si="498"/>
        <v>1.1</v>
      </c>
      <c r="J388" s="527">
        <v>0</v>
      </c>
      <c r="K388" s="515">
        <f t="shared" si="451"/>
        <v>1.1</v>
      </c>
      <c r="L388" s="530"/>
    </row>
    <row r="389" spans="1:12" ht="18" customHeight="1">
      <c r="A389" s="356" t="s">
        <v>670</v>
      </c>
      <c r="B389" s="512">
        <f aca="true" t="shared" si="501" ref="B389:I389">SUM(B390:B391)</f>
        <v>1744.83</v>
      </c>
      <c r="C389" s="512">
        <f t="shared" si="501"/>
        <v>227.59</v>
      </c>
      <c r="D389" s="512">
        <f t="shared" si="501"/>
        <v>1948.82</v>
      </c>
      <c r="E389" s="512">
        <f t="shared" si="501"/>
        <v>254.19</v>
      </c>
      <c r="F389" s="512">
        <f t="shared" si="501"/>
        <v>2204.42</v>
      </c>
      <c r="G389" s="512">
        <f t="shared" si="501"/>
        <v>287.54</v>
      </c>
      <c r="H389" s="512">
        <f t="shared" si="501"/>
        <v>256.44</v>
      </c>
      <c r="I389" s="526">
        <f t="shared" si="501"/>
        <v>25.64</v>
      </c>
      <c r="J389" s="527">
        <v>0</v>
      </c>
      <c r="K389" s="515">
        <f t="shared" si="451"/>
        <v>25.64</v>
      </c>
      <c r="L389" s="528"/>
    </row>
    <row r="390" spans="1:12" ht="18" customHeight="1">
      <c r="A390" s="531" t="s">
        <v>1747</v>
      </c>
      <c r="B390" s="515">
        <v>394.3</v>
      </c>
      <c r="C390" s="515">
        <f aca="true" t="shared" si="502" ref="C390:G390">ROUND(B390-B390/1.15,2)</f>
        <v>51.43</v>
      </c>
      <c r="D390" s="515">
        <v>307.3</v>
      </c>
      <c r="E390" s="515">
        <f t="shared" si="502"/>
        <v>40.08</v>
      </c>
      <c r="F390" s="515">
        <v>320.6</v>
      </c>
      <c r="G390" s="515">
        <f t="shared" si="502"/>
        <v>41.82</v>
      </c>
      <c r="H390" s="515">
        <f aca="true" t="shared" si="503" ref="H390:H393">ROUND((C390+E390+G390)/3,2)</f>
        <v>44.44</v>
      </c>
      <c r="I390" s="529">
        <f aca="true" t="shared" si="504" ref="I390:I393">ROUND(H390*0.1,2)</f>
        <v>4.44</v>
      </c>
      <c r="J390" s="527">
        <v>0</v>
      </c>
      <c r="K390" s="515">
        <f t="shared" si="451"/>
        <v>4.44</v>
      </c>
      <c r="L390" s="530"/>
    </row>
    <row r="391" spans="1:12" ht="18" customHeight="1">
      <c r="A391" s="531" t="s">
        <v>873</v>
      </c>
      <c r="B391" s="515">
        <v>1350.53</v>
      </c>
      <c r="C391" s="515">
        <f aca="true" t="shared" si="505" ref="C391:G391">ROUND(B391-B391/1.15,2)</f>
        <v>176.16</v>
      </c>
      <c r="D391" s="515">
        <v>1641.52</v>
      </c>
      <c r="E391" s="515">
        <f t="shared" si="505"/>
        <v>214.11</v>
      </c>
      <c r="F391" s="515">
        <v>1883.82</v>
      </c>
      <c r="G391" s="515">
        <f t="shared" si="505"/>
        <v>245.72</v>
      </c>
      <c r="H391" s="515">
        <f t="shared" si="503"/>
        <v>212</v>
      </c>
      <c r="I391" s="529">
        <f t="shared" si="504"/>
        <v>21.2</v>
      </c>
      <c r="J391" s="527">
        <v>0</v>
      </c>
      <c r="K391" s="515">
        <f t="shared" si="451"/>
        <v>21.2</v>
      </c>
      <c r="L391" s="530"/>
    </row>
    <row r="392" spans="1:12" ht="18" customHeight="1">
      <c r="A392" s="356" t="s">
        <v>673</v>
      </c>
      <c r="B392" s="512">
        <f aca="true" t="shared" si="506" ref="B392:I392">SUM(B393)</f>
        <v>610.8</v>
      </c>
      <c r="C392" s="512">
        <f t="shared" si="506"/>
        <v>79.67</v>
      </c>
      <c r="D392" s="512">
        <f t="shared" si="506"/>
        <v>647.4</v>
      </c>
      <c r="E392" s="512">
        <f t="shared" si="506"/>
        <v>84.44</v>
      </c>
      <c r="F392" s="512">
        <f t="shared" si="506"/>
        <v>628.7</v>
      </c>
      <c r="G392" s="512">
        <f t="shared" si="506"/>
        <v>82</v>
      </c>
      <c r="H392" s="512">
        <f t="shared" si="506"/>
        <v>82.04</v>
      </c>
      <c r="I392" s="526">
        <f t="shared" si="506"/>
        <v>8.2</v>
      </c>
      <c r="J392" s="527">
        <v>0</v>
      </c>
      <c r="K392" s="515">
        <f t="shared" si="451"/>
        <v>8.2</v>
      </c>
      <c r="L392" s="528"/>
    </row>
    <row r="393" spans="1:12" ht="18" customHeight="1">
      <c r="A393" s="531" t="s">
        <v>1748</v>
      </c>
      <c r="B393" s="515">
        <v>610.8</v>
      </c>
      <c r="C393" s="515">
        <f aca="true" t="shared" si="507" ref="C393:G393">ROUND(B393-B393/1.15,2)</f>
        <v>79.67</v>
      </c>
      <c r="D393" s="515">
        <v>647.4</v>
      </c>
      <c r="E393" s="515">
        <f t="shared" si="507"/>
        <v>84.44</v>
      </c>
      <c r="F393" s="515">
        <v>628.7</v>
      </c>
      <c r="G393" s="515">
        <f t="shared" si="507"/>
        <v>82</v>
      </c>
      <c r="H393" s="515">
        <f t="shared" si="503"/>
        <v>82.04</v>
      </c>
      <c r="I393" s="529">
        <f t="shared" si="504"/>
        <v>8.2</v>
      </c>
      <c r="J393" s="527">
        <v>0</v>
      </c>
      <c r="K393" s="515">
        <f t="shared" si="451"/>
        <v>8.2</v>
      </c>
      <c r="L393" s="530"/>
    </row>
    <row r="394" spans="1:12" ht="18" customHeight="1">
      <c r="A394" s="356" t="s">
        <v>709</v>
      </c>
      <c r="B394" s="512">
        <f aca="true" t="shared" si="508" ref="B394:I394">SUM(B395)</f>
        <v>519.3</v>
      </c>
      <c r="C394" s="512">
        <f t="shared" si="508"/>
        <v>67.73</v>
      </c>
      <c r="D394" s="512">
        <f t="shared" si="508"/>
        <v>561.3</v>
      </c>
      <c r="E394" s="512">
        <f t="shared" si="508"/>
        <v>73.21</v>
      </c>
      <c r="F394" s="512">
        <f t="shared" si="508"/>
        <v>536.3</v>
      </c>
      <c r="G394" s="512">
        <f t="shared" si="508"/>
        <v>69.95</v>
      </c>
      <c r="H394" s="512">
        <f t="shared" si="508"/>
        <v>70.3</v>
      </c>
      <c r="I394" s="526">
        <f t="shared" si="508"/>
        <v>7.03</v>
      </c>
      <c r="J394" s="527">
        <v>0</v>
      </c>
      <c r="K394" s="515">
        <f t="shared" si="451"/>
        <v>7.03</v>
      </c>
      <c r="L394" s="528"/>
    </row>
    <row r="395" spans="1:12" ht="18" customHeight="1">
      <c r="A395" s="531" t="s">
        <v>1749</v>
      </c>
      <c r="B395" s="515">
        <v>519.3</v>
      </c>
      <c r="C395" s="515">
        <f aca="true" t="shared" si="509" ref="C395:G395">ROUND(B395-B395/1.15,2)</f>
        <v>67.73</v>
      </c>
      <c r="D395" s="515">
        <v>561.3</v>
      </c>
      <c r="E395" s="515">
        <f t="shared" si="509"/>
        <v>73.21</v>
      </c>
      <c r="F395" s="515">
        <v>536.3</v>
      </c>
      <c r="G395" s="515">
        <f t="shared" si="509"/>
        <v>69.95</v>
      </c>
      <c r="H395" s="515">
        <f aca="true" t="shared" si="510" ref="H395:H401">ROUND((C395+E395+G395)/3,2)</f>
        <v>70.3</v>
      </c>
      <c r="I395" s="529">
        <f aca="true" t="shared" si="511" ref="I395:I401">ROUND(H395*0.1,2)</f>
        <v>7.03</v>
      </c>
      <c r="J395" s="527">
        <v>0</v>
      </c>
      <c r="K395" s="515">
        <f t="shared" si="451"/>
        <v>7.03</v>
      </c>
      <c r="L395" s="530"/>
    </row>
    <row r="396" spans="1:12" ht="18" customHeight="1">
      <c r="A396" s="356" t="s">
        <v>675</v>
      </c>
      <c r="B396" s="512">
        <f aca="true" t="shared" si="512" ref="B396:I396">SUM(B397)</f>
        <v>78.2</v>
      </c>
      <c r="C396" s="512">
        <f t="shared" si="512"/>
        <v>10.2</v>
      </c>
      <c r="D396" s="512">
        <f t="shared" si="512"/>
        <v>130.4</v>
      </c>
      <c r="E396" s="512">
        <f t="shared" si="512"/>
        <v>17.01</v>
      </c>
      <c r="F396" s="512">
        <f t="shared" si="512"/>
        <v>152.9</v>
      </c>
      <c r="G396" s="512">
        <f t="shared" si="512"/>
        <v>19.94</v>
      </c>
      <c r="H396" s="512">
        <f t="shared" si="512"/>
        <v>15.72</v>
      </c>
      <c r="I396" s="526">
        <f t="shared" si="512"/>
        <v>1.57</v>
      </c>
      <c r="J396" s="527">
        <v>0</v>
      </c>
      <c r="K396" s="515">
        <f t="shared" si="451"/>
        <v>1.57</v>
      </c>
      <c r="L396" s="528"/>
    </row>
    <row r="397" spans="1:12" ht="18" customHeight="1">
      <c r="A397" s="531" t="s">
        <v>1750</v>
      </c>
      <c r="B397" s="515">
        <v>78.2</v>
      </c>
      <c r="C397" s="515">
        <f aca="true" t="shared" si="513" ref="C397:G397">ROUND(B397-B397/1.15,2)</f>
        <v>10.2</v>
      </c>
      <c r="D397" s="515">
        <v>130.4</v>
      </c>
      <c r="E397" s="515">
        <f t="shared" si="513"/>
        <v>17.01</v>
      </c>
      <c r="F397" s="515">
        <v>152.9</v>
      </c>
      <c r="G397" s="515">
        <f t="shared" si="513"/>
        <v>19.94</v>
      </c>
      <c r="H397" s="515">
        <f t="shared" si="510"/>
        <v>15.72</v>
      </c>
      <c r="I397" s="529">
        <f t="shared" si="511"/>
        <v>1.57</v>
      </c>
      <c r="J397" s="527">
        <v>0</v>
      </c>
      <c r="K397" s="515">
        <f t="shared" si="451"/>
        <v>1.57</v>
      </c>
      <c r="L397" s="530"/>
    </row>
    <row r="398" spans="1:12" ht="18" customHeight="1">
      <c r="A398" s="356" t="s">
        <v>677</v>
      </c>
      <c r="B398" s="512">
        <f aca="true" t="shared" si="514" ref="B398:I398">SUM(B399:B401)</f>
        <v>1264.76</v>
      </c>
      <c r="C398" s="512">
        <f t="shared" si="514"/>
        <v>164.97000000000003</v>
      </c>
      <c r="D398" s="512">
        <f t="shared" si="514"/>
        <v>1455.6100000000001</v>
      </c>
      <c r="E398" s="512">
        <f t="shared" si="514"/>
        <v>189.86</v>
      </c>
      <c r="F398" s="512">
        <f t="shared" si="514"/>
        <v>2406.46</v>
      </c>
      <c r="G398" s="512">
        <f t="shared" si="514"/>
        <v>313.87999999999994</v>
      </c>
      <c r="H398" s="512">
        <f t="shared" si="514"/>
        <v>222.91</v>
      </c>
      <c r="I398" s="526">
        <f t="shared" si="514"/>
        <v>22.29</v>
      </c>
      <c r="J398" s="527">
        <v>0</v>
      </c>
      <c r="K398" s="515">
        <f t="shared" si="451"/>
        <v>22.29</v>
      </c>
      <c r="L398" s="528"/>
    </row>
    <row r="399" spans="1:12" ht="18" customHeight="1">
      <c r="A399" s="531" t="s">
        <v>1751</v>
      </c>
      <c r="B399" s="515">
        <v>553.4</v>
      </c>
      <c r="C399" s="515">
        <f aca="true" t="shared" si="515" ref="C399:G399">ROUND(B399-B399/1.15,2)</f>
        <v>72.18</v>
      </c>
      <c r="D399" s="515">
        <v>1095.28</v>
      </c>
      <c r="E399" s="515">
        <f t="shared" si="515"/>
        <v>142.86</v>
      </c>
      <c r="F399" s="515">
        <v>1556.16</v>
      </c>
      <c r="G399" s="515">
        <f t="shared" si="515"/>
        <v>202.98</v>
      </c>
      <c r="H399" s="515">
        <f t="shared" si="510"/>
        <v>139.34</v>
      </c>
      <c r="I399" s="529">
        <f t="shared" si="511"/>
        <v>13.93</v>
      </c>
      <c r="J399" s="527">
        <v>0</v>
      </c>
      <c r="K399" s="515">
        <f t="shared" si="451"/>
        <v>13.93</v>
      </c>
      <c r="L399" s="530"/>
    </row>
    <row r="400" spans="1:12" ht="18" customHeight="1">
      <c r="A400" s="531" t="s">
        <v>1752</v>
      </c>
      <c r="B400" s="515">
        <v>514.56</v>
      </c>
      <c r="C400" s="515">
        <f aca="true" t="shared" si="516" ref="C400:G400">ROUND(B400-B400/1.15,2)</f>
        <v>67.12</v>
      </c>
      <c r="D400" s="515">
        <v>188.43</v>
      </c>
      <c r="E400" s="515">
        <f t="shared" si="516"/>
        <v>24.58</v>
      </c>
      <c r="F400" s="515">
        <v>556.4</v>
      </c>
      <c r="G400" s="515">
        <f t="shared" si="516"/>
        <v>72.57</v>
      </c>
      <c r="H400" s="515">
        <f t="shared" si="510"/>
        <v>54.76</v>
      </c>
      <c r="I400" s="529">
        <f t="shared" si="511"/>
        <v>5.48</v>
      </c>
      <c r="J400" s="527">
        <v>0</v>
      </c>
      <c r="K400" s="515">
        <f t="shared" si="451"/>
        <v>5.48</v>
      </c>
      <c r="L400" s="530"/>
    </row>
    <row r="401" spans="1:12" ht="18" customHeight="1">
      <c r="A401" s="531" t="s">
        <v>1753</v>
      </c>
      <c r="B401" s="515">
        <v>196.8</v>
      </c>
      <c r="C401" s="515">
        <f aca="true" t="shared" si="517" ref="C401:G401">ROUND(B401-B401/1.15,2)</f>
        <v>25.67</v>
      </c>
      <c r="D401" s="515">
        <v>171.9</v>
      </c>
      <c r="E401" s="515">
        <f t="shared" si="517"/>
        <v>22.42</v>
      </c>
      <c r="F401" s="515">
        <v>293.9</v>
      </c>
      <c r="G401" s="515">
        <f t="shared" si="517"/>
        <v>38.33</v>
      </c>
      <c r="H401" s="515">
        <f t="shared" si="510"/>
        <v>28.81</v>
      </c>
      <c r="I401" s="529">
        <f t="shared" si="511"/>
        <v>2.88</v>
      </c>
      <c r="J401" s="527">
        <v>0</v>
      </c>
      <c r="K401" s="515">
        <f t="shared" si="451"/>
        <v>2.88</v>
      </c>
      <c r="L401" s="530"/>
    </row>
    <row r="402" spans="1:12" ht="18" customHeight="1">
      <c r="A402" s="356" t="s">
        <v>679</v>
      </c>
      <c r="B402" s="512">
        <f aca="true" t="shared" si="518" ref="B402:I402">SUM(B403:B404)</f>
        <v>1132.5</v>
      </c>
      <c r="C402" s="512">
        <f t="shared" si="518"/>
        <v>147.70999999999998</v>
      </c>
      <c r="D402" s="512">
        <f t="shared" si="518"/>
        <v>1001</v>
      </c>
      <c r="E402" s="512">
        <f t="shared" si="518"/>
        <v>130.57</v>
      </c>
      <c r="F402" s="512">
        <f t="shared" si="518"/>
        <v>1341.2</v>
      </c>
      <c r="G402" s="512">
        <f t="shared" si="518"/>
        <v>174.94</v>
      </c>
      <c r="H402" s="512">
        <f t="shared" si="518"/>
        <v>151.07</v>
      </c>
      <c r="I402" s="526">
        <f t="shared" si="518"/>
        <v>15.1</v>
      </c>
      <c r="J402" s="527">
        <v>0</v>
      </c>
      <c r="K402" s="515">
        <f t="shared" si="451"/>
        <v>15.1</v>
      </c>
      <c r="L402" s="528"/>
    </row>
    <row r="403" spans="1:12" ht="18" customHeight="1">
      <c r="A403" s="531" t="s">
        <v>878</v>
      </c>
      <c r="B403" s="515">
        <v>684.2</v>
      </c>
      <c r="C403" s="515">
        <f aca="true" t="shared" si="519" ref="C403:G403">ROUND(B403-B403/1.15,2)</f>
        <v>89.24</v>
      </c>
      <c r="D403" s="515">
        <v>662.9</v>
      </c>
      <c r="E403" s="515">
        <f t="shared" si="519"/>
        <v>86.47</v>
      </c>
      <c r="F403" s="515">
        <v>742.2</v>
      </c>
      <c r="G403" s="515">
        <f t="shared" si="519"/>
        <v>96.81</v>
      </c>
      <c r="H403" s="515">
        <f aca="true" t="shared" si="520" ref="H403:H406">ROUND((C403+E403+G403)/3,2)</f>
        <v>90.84</v>
      </c>
      <c r="I403" s="529">
        <f aca="true" t="shared" si="521" ref="I403:I406">ROUND(H403*0.1,2)</f>
        <v>9.08</v>
      </c>
      <c r="J403" s="527">
        <v>0</v>
      </c>
      <c r="K403" s="515">
        <f t="shared" si="451"/>
        <v>9.08</v>
      </c>
      <c r="L403" s="530"/>
    </row>
    <row r="404" spans="1:12" ht="18" customHeight="1">
      <c r="A404" s="531" t="s">
        <v>1754</v>
      </c>
      <c r="B404" s="515">
        <v>448.3</v>
      </c>
      <c r="C404" s="515">
        <f aca="true" t="shared" si="522" ref="C404:G404">ROUND(B404-B404/1.15,2)</f>
        <v>58.47</v>
      </c>
      <c r="D404" s="515">
        <v>338.1</v>
      </c>
      <c r="E404" s="515">
        <f t="shared" si="522"/>
        <v>44.1</v>
      </c>
      <c r="F404" s="515">
        <v>599</v>
      </c>
      <c r="G404" s="515">
        <f t="shared" si="522"/>
        <v>78.13</v>
      </c>
      <c r="H404" s="515">
        <f t="shared" si="520"/>
        <v>60.23</v>
      </c>
      <c r="I404" s="529">
        <f t="shared" si="521"/>
        <v>6.02</v>
      </c>
      <c r="J404" s="527">
        <v>0</v>
      </c>
      <c r="K404" s="515">
        <f t="shared" si="451"/>
        <v>6.02</v>
      </c>
      <c r="L404" s="530"/>
    </row>
    <row r="405" spans="1:12" ht="18" customHeight="1">
      <c r="A405" s="356" t="s">
        <v>710</v>
      </c>
      <c r="B405" s="512">
        <f aca="true" t="shared" si="523" ref="B405:I405">SUM(B406)</f>
        <v>0</v>
      </c>
      <c r="C405" s="512">
        <f t="shared" si="523"/>
        <v>0</v>
      </c>
      <c r="D405" s="512">
        <f t="shared" si="523"/>
        <v>0</v>
      </c>
      <c r="E405" s="512">
        <f t="shared" si="523"/>
        <v>0</v>
      </c>
      <c r="F405" s="512">
        <f t="shared" si="523"/>
        <v>7.7</v>
      </c>
      <c r="G405" s="512">
        <f t="shared" si="523"/>
        <v>1</v>
      </c>
      <c r="H405" s="512">
        <f t="shared" si="523"/>
        <v>0.33</v>
      </c>
      <c r="I405" s="526">
        <f t="shared" si="523"/>
        <v>0.03</v>
      </c>
      <c r="J405" s="527">
        <v>0</v>
      </c>
      <c r="K405" s="515">
        <f t="shared" si="451"/>
        <v>0.03</v>
      </c>
      <c r="L405" s="528"/>
    </row>
    <row r="406" spans="1:12" ht="24.75" customHeight="1">
      <c r="A406" s="531" t="s">
        <v>1755</v>
      </c>
      <c r="B406" s="515">
        <v>0</v>
      </c>
      <c r="C406" s="515">
        <f aca="true" t="shared" si="524" ref="C406:G406">ROUND(B406-B406/1.15,2)</f>
        <v>0</v>
      </c>
      <c r="D406" s="515">
        <v>0</v>
      </c>
      <c r="E406" s="515">
        <f t="shared" si="524"/>
        <v>0</v>
      </c>
      <c r="F406" s="515">
        <v>7.7</v>
      </c>
      <c r="G406" s="515">
        <f t="shared" si="524"/>
        <v>1</v>
      </c>
      <c r="H406" s="515">
        <f t="shared" si="520"/>
        <v>0.33</v>
      </c>
      <c r="I406" s="529">
        <f t="shared" si="521"/>
        <v>0.03</v>
      </c>
      <c r="J406" s="527">
        <v>0</v>
      </c>
      <c r="K406" s="515">
        <f t="shared" si="451"/>
        <v>0.03</v>
      </c>
      <c r="L406" s="530"/>
    </row>
    <row r="407" spans="1:12" ht="18" customHeight="1">
      <c r="A407" s="356" t="s">
        <v>711</v>
      </c>
      <c r="B407" s="512">
        <f aca="true" t="shared" si="525" ref="B407:I407">SUM(B408)</f>
        <v>0</v>
      </c>
      <c r="C407" s="512">
        <f t="shared" si="525"/>
        <v>0</v>
      </c>
      <c r="D407" s="512">
        <f t="shared" si="525"/>
        <v>0</v>
      </c>
      <c r="E407" s="512">
        <f t="shared" si="525"/>
        <v>0</v>
      </c>
      <c r="F407" s="512">
        <f t="shared" si="525"/>
        <v>0.2</v>
      </c>
      <c r="G407" s="512">
        <f t="shared" si="525"/>
        <v>0.03</v>
      </c>
      <c r="H407" s="512">
        <f t="shared" si="525"/>
        <v>0.01</v>
      </c>
      <c r="I407" s="526">
        <f t="shared" si="525"/>
        <v>0</v>
      </c>
      <c r="J407" s="527">
        <v>0</v>
      </c>
      <c r="K407" s="515">
        <f t="shared" si="451"/>
        <v>0</v>
      </c>
      <c r="L407" s="528"/>
    </row>
    <row r="408" spans="1:12" ht="24.75" customHeight="1">
      <c r="A408" s="531" t="s">
        <v>1756</v>
      </c>
      <c r="B408" s="515">
        <v>0</v>
      </c>
      <c r="C408" s="515">
        <f aca="true" t="shared" si="526" ref="C408:G408">ROUND(B408-B408/1.15,2)</f>
        <v>0</v>
      </c>
      <c r="D408" s="515">
        <v>0</v>
      </c>
      <c r="E408" s="515">
        <f t="shared" si="526"/>
        <v>0</v>
      </c>
      <c r="F408" s="515">
        <v>0.2</v>
      </c>
      <c r="G408" s="515">
        <f t="shared" si="526"/>
        <v>0.03</v>
      </c>
      <c r="H408" s="515">
        <f aca="true" t="shared" si="527" ref="H408:H411">ROUND((C408+E408+G408)/3,2)</f>
        <v>0.01</v>
      </c>
      <c r="I408" s="529">
        <f aca="true" t="shared" si="528" ref="I408:I411">ROUND(H408*0.1,2)</f>
        <v>0</v>
      </c>
      <c r="J408" s="527">
        <v>0</v>
      </c>
      <c r="K408" s="515">
        <f t="shared" si="451"/>
        <v>0</v>
      </c>
      <c r="L408" s="530"/>
    </row>
    <row r="409" spans="1:12" ht="18" customHeight="1">
      <c r="A409" s="356" t="s">
        <v>681</v>
      </c>
      <c r="B409" s="512">
        <f aca="true" t="shared" si="529" ref="B409:I409">SUM(B410:B411)</f>
        <v>907.1999999999999</v>
      </c>
      <c r="C409" s="512">
        <f t="shared" si="529"/>
        <v>118.33</v>
      </c>
      <c r="D409" s="512">
        <f t="shared" si="529"/>
        <v>794.3199999999999</v>
      </c>
      <c r="E409" s="512">
        <f t="shared" si="529"/>
        <v>103.61</v>
      </c>
      <c r="F409" s="512">
        <f t="shared" si="529"/>
        <v>785.0999999999999</v>
      </c>
      <c r="G409" s="512">
        <f t="shared" si="529"/>
        <v>102.41</v>
      </c>
      <c r="H409" s="512">
        <f t="shared" si="529"/>
        <v>108.12</v>
      </c>
      <c r="I409" s="526">
        <f t="shared" si="529"/>
        <v>10.82</v>
      </c>
      <c r="J409" s="527">
        <v>0</v>
      </c>
      <c r="K409" s="515">
        <f t="shared" si="451"/>
        <v>10.82</v>
      </c>
      <c r="L409" s="528"/>
    </row>
    <row r="410" spans="1:12" ht="18" customHeight="1">
      <c r="A410" s="531" t="s">
        <v>881</v>
      </c>
      <c r="B410" s="515">
        <v>613.3</v>
      </c>
      <c r="C410" s="515">
        <f aca="true" t="shared" si="530" ref="C410:G410">ROUND(B410-B410/1.15,2)</f>
        <v>80</v>
      </c>
      <c r="D410" s="515">
        <v>499.42</v>
      </c>
      <c r="E410" s="515">
        <f t="shared" si="530"/>
        <v>65.14</v>
      </c>
      <c r="F410" s="515">
        <v>539.8</v>
      </c>
      <c r="G410" s="515">
        <f t="shared" si="530"/>
        <v>70.41</v>
      </c>
      <c r="H410" s="515">
        <f t="shared" si="527"/>
        <v>71.85</v>
      </c>
      <c r="I410" s="529">
        <f t="shared" si="528"/>
        <v>7.19</v>
      </c>
      <c r="J410" s="527">
        <v>0</v>
      </c>
      <c r="K410" s="515">
        <f t="shared" si="451"/>
        <v>7.19</v>
      </c>
      <c r="L410" s="530"/>
    </row>
    <row r="411" spans="1:12" ht="18" customHeight="1">
      <c r="A411" s="531" t="s">
        <v>1757</v>
      </c>
      <c r="B411" s="515">
        <v>293.9</v>
      </c>
      <c r="C411" s="515">
        <f aca="true" t="shared" si="531" ref="C411:G411">ROUND(B411-B411/1.15,2)</f>
        <v>38.33</v>
      </c>
      <c r="D411" s="515">
        <v>294.9</v>
      </c>
      <c r="E411" s="515">
        <f t="shared" si="531"/>
        <v>38.47</v>
      </c>
      <c r="F411" s="515">
        <v>245.3</v>
      </c>
      <c r="G411" s="515">
        <f t="shared" si="531"/>
        <v>32</v>
      </c>
      <c r="H411" s="515">
        <f t="shared" si="527"/>
        <v>36.27</v>
      </c>
      <c r="I411" s="529">
        <f t="shared" si="528"/>
        <v>3.63</v>
      </c>
      <c r="J411" s="527">
        <v>0</v>
      </c>
      <c r="K411" s="515">
        <f t="shared" si="451"/>
        <v>3.63</v>
      </c>
      <c r="L411" s="530"/>
    </row>
    <row r="412" spans="1:12" ht="18" customHeight="1">
      <c r="A412" s="356" t="s">
        <v>686</v>
      </c>
      <c r="B412" s="512">
        <f aca="true" t="shared" si="532" ref="B412:I412">SUM(B413)</f>
        <v>246.2</v>
      </c>
      <c r="C412" s="512">
        <f t="shared" si="532"/>
        <v>32.11</v>
      </c>
      <c r="D412" s="512">
        <f t="shared" si="532"/>
        <v>214.9</v>
      </c>
      <c r="E412" s="512">
        <f t="shared" si="532"/>
        <v>28.03</v>
      </c>
      <c r="F412" s="512">
        <f t="shared" si="532"/>
        <v>213.7</v>
      </c>
      <c r="G412" s="512">
        <f t="shared" si="532"/>
        <v>27.87</v>
      </c>
      <c r="H412" s="512">
        <f t="shared" si="532"/>
        <v>29.34</v>
      </c>
      <c r="I412" s="526">
        <f t="shared" si="532"/>
        <v>2.93</v>
      </c>
      <c r="J412" s="527">
        <v>0</v>
      </c>
      <c r="K412" s="515">
        <f t="shared" si="451"/>
        <v>2.93</v>
      </c>
      <c r="L412" s="528"/>
    </row>
    <row r="413" spans="1:12" ht="18" customHeight="1">
      <c r="A413" s="531" t="s">
        <v>1758</v>
      </c>
      <c r="B413" s="515">
        <v>246.2</v>
      </c>
      <c r="C413" s="515">
        <f aca="true" t="shared" si="533" ref="C413:G413">ROUND(B413-B413/1.15,2)</f>
        <v>32.11</v>
      </c>
      <c r="D413" s="515">
        <v>214.9</v>
      </c>
      <c r="E413" s="515">
        <f t="shared" si="533"/>
        <v>28.03</v>
      </c>
      <c r="F413" s="515">
        <v>213.7</v>
      </c>
      <c r="G413" s="515">
        <f t="shared" si="533"/>
        <v>27.87</v>
      </c>
      <c r="H413" s="515">
        <f aca="true" t="shared" si="534" ref="H413:H416">ROUND((C413+E413+G413)/3,2)</f>
        <v>29.34</v>
      </c>
      <c r="I413" s="529">
        <f aca="true" t="shared" si="535" ref="I413:I416">ROUND(H413*0.1,2)</f>
        <v>2.93</v>
      </c>
      <c r="J413" s="527">
        <v>0</v>
      </c>
      <c r="K413" s="515">
        <f t="shared" si="451"/>
        <v>2.93</v>
      </c>
      <c r="L413" s="530"/>
    </row>
    <row r="414" spans="1:12" ht="18" customHeight="1">
      <c r="A414" s="356" t="s">
        <v>688</v>
      </c>
      <c r="B414" s="512">
        <f aca="true" t="shared" si="536" ref="B414:I414">SUM(B415:B416)</f>
        <v>43.74</v>
      </c>
      <c r="C414" s="512">
        <f t="shared" si="536"/>
        <v>5.7</v>
      </c>
      <c r="D414" s="512">
        <f t="shared" si="536"/>
        <v>46.34</v>
      </c>
      <c r="E414" s="512">
        <f t="shared" si="536"/>
        <v>6.04</v>
      </c>
      <c r="F414" s="512">
        <f t="shared" si="536"/>
        <v>48.44</v>
      </c>
      <c r="G414" s="512">
        <f t="shared" si="536"/>
        <v>6.32</v>
      </c>
      <c r="H414" s="512">
        <f t="shared" si="536"/>
        <v>6.02</v>
      </c>
      <c r="I414" s="526">
        <f t="shared" si="536"/>
        <v>0.61</v>
      </c>
      <c r="J414" s="527">
        <v>0</v>
      </c>
      <c r="K414" s="515">
        <f t="shared" si="451"/>
        <v>0.61</v>
      </c>
      <c r="L414" s="528"/>
    </row>
    <row r="415" spans="1:12" ht="18" customHeight="1">
      <c r="A415" s="531" t="s">
        <v>1759</v>
      </c>
      <c r="B415" s="515">
        <v>18.8</v>
      </c>
      <c r="C415" s="515">
        <f aca="true" t="shared" si="537" ref="C415:G415">ROUND(B415-B415/1.15,2)</f>
        <v>2.45</v>
      </c>
      <c r="D415" s="515">
        <v>22.1</v>
      </c>
      <c r="E415" s="515">
        <f t="shared" si="537"/>
        <v>2.88</v>
      </c>
      <c r="F415" s="515">
        <v>27.2</v>
      </c>
      <c r="G415" s="515">
        <f t="shared" si="537"/>
        <v>3.55</v>
      </c>
      <c r="H415" s="515">
        <f t="shared" si="534"/>
        <v>2.96</v>
      </c>
      <c r="I415" s="529">
        <f t="shared" si="535"/>
        <v>0.3</v>
      </c>
      <c r="J415" s="527">
        <v>0</v>
      </c>
      <c r="K415" s="515">
        <f t="shared" si="451"/>
        <v>0.3</v>
      </c>
      <c r="L415" s="530"/>
    </row>
    <row r="416" spans="1:12" ht="18" customHeight="1">
      <c r="A416" s="531" t="s">
        <v>884</v>
      </c>
      <c r="B416" s="515">
        <v>24.94</v>
      </c>
      <c r="C416" s="515">
        <f aca="true" t="shared" si="538" ref="C416:G416">ROUND(B416-B416/1.15,2)</f>
        <v>3.25</v>
      </c>
      <c r="D416" s="515">
        <v>24.24</v>
      </c>
      <c r="E416" s="515">
        <f t="shared" si="538"/>
        <v>3.16</v>
      </c>
      <c r="F416" s="515">
        <v>21.24</v>
      </c>
      <c r="G416" s="515">
        <f t="shared" si="538"/>
        <v>2.77</v>
      </c>
      <c r="H416" s="515">
        <f t="shared" si="534"/>
        <v>3.06</v>
      </c>
      <c r="I416" s="529">
        <f t="shared" si="535"/>
        <v>0.31</v>
      </c>
      <c r="J416" s="527">
        <v>0</v>
      </c>
      <c r="K416" s="515">
        <f t="shared" si="451"/>
        <v>0.31</v>
      </c>
      <c r="L416" s="530"/>
    </row>
    <row r="417" spans="1:12" ht="18" customHeight="1">
      <c r="A417" s="356" t="s">
        <v>691</v>
      </c>
      <c r="B417" s="512">
        <f aca="true" t="shared" si="539" ref="B417:I417">SUM(B418:B423)</f>
        <v>5979.59</v>
      </c>
      <c r="C417" s="512">
        <f t="shared" si="539"/>
        <v>779.95</v>
      </c>
      <c r="D417" s="512">
        <f t="shared" si="539"/>
        <v>8718.34</v>
      </c>
      <c r="E417" s="512">
        <f t="shared" si="539"/>
        <v>1137.18</v>
      </c>
      <c r="F417" s="512">
        <f t="shared" si="539"/>
        <v>8698.730000000001</v>
      </c>
      <c r="G417" s="512">
        <f t="shared" si="539"/>
        <v>1134.62</v>
      </c>
      <c r="H417" s="512">
        <f t="shared" si="539"/>
        <v>1017.25</v>
      </c>
      <c r="I417" s="526">
        <f t="shared" si="539"/>
        <v>101.72000000000001</v>
      </c>
      <c r="J417" s="527">
        <v>0</v>
      </c>
      <c r="K417" s="515">
        <f aca="true" t="shared" si="540" ref="K417:K426">I417+J417</f>
        <v>101.72000000000001</v>
      </c>
      <c r="L417" s="528"/>
    </row>
    <row r="418" spans="1:12" ht="18" customHeight="1">
      <c r="A418" s="531" t="s">
        <v>885</v>
      </c>
      <c r="B418" s="515">
        <v>2989.95</v>
      </c>
      <c r="C418" s="515">
        <f aca="true" t="shared" si="541" ref="C418:G418">ROUND(B418-B418/1.15,2)</f>
        <v>389.99</v>
      </c>
      <c r="D418" s="515">
        <v>3131.99</v>
      </c>
      <c r="E418" s="515">
        <f t="shared" si="541"/>
        <v>408.52</v>
      </c>
      <c r="F418" s="515">
        <v>2996.03</v>
      </c>
      <c r="G418" s="515">
        <f t="shared" si="541"/>
        <v>390.79</v>
      </c>
      <c r="H418" s="515">
        <f aca="true" t="shared" si="542" ref="H418:H423">ROUND((C418+E418+G418)/3,2)</f>
        <v>396.43</v>
      </c>
      <c r="I418" s="529">
        <f aca="true" t="shared" si="543" ref="I418:I423">ROUND(H418*0.1,2)</f>
        <v>39.64</v>
      </c>
      <c r="J418" s="527">
        <v>0</v>
      </c>
      <c r="K418" s="515">
        <f t="shared" si="540"/>
        <v>39.64</v>
      </c>
      <c r="L418" s="530"/>
    </row>
    <row r="419" spans="1:12" ht="18" customHeight="1">
      <c r="A419" s="531" t="s">
        <v>1760</v>
      </c>
      <c r="B419" s="515">
        <v>1195.68</v>
      </c>
      <c r="C419" s="515">
        <f aca="true" t="shared" si="544" ref="C419:G419">ROUND(B419-B419/1.15,2)</f>
        <v>155.96</v>
      </c>
      <c r="D419" s="515">
        <v>1392.46</v>
      </c>
      <c r="E419" s="515">
        <f t="shared" si="544"/>
        <v>181.63</v>
      </c>
      <c r="F419" s="515">
        <v>1682.65</v>
      </c>
      <c r="G419" s="515">
        <f t="shared" si="544"/>
        <v>219.48</v>
      </c>
      <c r="H419" s="515">
        <f t="shared" si="542"/>
        <v>185.69</v>
      </c>
      <c r="I419" s="529">
        <f t="shared" si="543"/>
        <v>18.57</v>
      </c>
      <c r="J419" s="527">
        <v>0</v>
      </c>
      <c r="K419" s="515">
        <f t="shared" si="540"/>
        <v>18.57</v>
      </c>
      <c r="L419" s="530"/>
    </row>
    <row r="420" spans="1:12" ht="18" customHeight="1">
      <c r="A420" s="531" t="s">
        <v>1761</v>
      </c>
      <c r="B420" s="515">
        <v>964.13</v>
      </c>
      <c r="C420" s="515">
        <f aca="true" t="shared" si="545" ref="C420:G420">ROUND(B420-B420/1.15,2)</f>
        <v>125.76</v>
      </c>
      <c r="D420" s="515">
        <v>1159.22</v>
      </c>
      <c r="E420" s="515">
        <f t="shared" si="545"/>
        <v>151.2</v>
      </c>
      <c r="F420" s="515">
        <v>1216.85</v>
      </c>
      <c r="G420" s="515">
        <f t="shared" si="545"/>
        <v>158.72</v>
      </c>
      <c r="H420" s="515">
        <f t="shared" si="542"/>
        <v>145.23</v>
      </c>
      <c r="I420" s="529">
        <f t="shared" si="543"/>
        <v>14.52</v>
      </c>
      <c r="J420" s="527">
        <v>0</v>
      </c>
      <c r="K420" s="515">
        <f t="shared" si="540"/>
        <v>14.52</v>
      </c>
      <c r="L420" s="530"/>
    </row>
    <row r="421" spans="1:12" ht="18" customHeight="1">
      <c r="A421" s="531" t="s">
        <v>1762</v>
      </c>
      <c r="B421" s="515">
        <v>661.47</v>
      </c>
      <c r="C421" s="515">
        <f aca="true" t="shared" si="546" ref="C421:G421">ROUND(B421-B421/1.15,2)</f>
        <v>86.28</v>
      </c>
      <c r="D421" s="515">
        <v>519.01</v>
      </c>
      <c r="E421" s="515">
        <f t="shared" si="546"/>
        <v>67.7</v>
      </c>
      <c r="F421" s="515">
        <v>775.41</v>
      </c>
      <c r="G421" s="515">
        <f t="shared" si="546"/>
        <v>101.14</v>
      </c>
      <c r="H421" s="515">
        <f t="shared" si="542"/>
        <v>85.04</v>
      </c>
      <c r="I421" s="529">
        <f t="shared" si="543"/>
        <v>8.5</v>
      </c>
      <c r="J421" s="527">
        <v>0</v>
      </c>
      <c r="K421" s="515">
        <f t="shared" si="540"/>
        <v>8.5</v>
      </c>
      <c r="L421" s="530"/>
    </row>
    <row r="422" spans="1:12" ht="18" customHeight="1">
      <c r="A422" s="531" t="s">
        <v>1763</v>
      </c>
      <c r="B422" s="515">
        <v>168.36</v>
      </c>
      <c r="C422" s="515">
        <f aca="true" t="shared" si="547" ref="C422:G422">ROUND(B422-B422/1.15,2)</f>
        <v>21.96</v>
      </c>
      <c r="D422" s="515">
        <v>120.51</v>
      </c>
      <c r="E422" s="515">
        <f t="shared" si="547"/>
        <v>15.72</v>
      </c>
      <c r="F422" s="515">
        <v>82.6</v>
      </c>
      <c r="G422" s="515">
        <f t="shared" si="547"/>
        <v>10.77</v>
      </c>
      <c r="H422" s="515">
        <f t="shared" si="542"/>
        <v>16.15</v>
      </c>
      <c r="I422" s="529">
        <f t="shared" si="543"/>
        <v>1.62</v>
      </c>
      <c r="J422" s="527">
        <v>0</v>
      </c>
      <c r="K422" s="515">
        <f t="shared" si="540"/>
        <v>1.62</v>
      </c>
      <c r="L422" s="530"/>
    </row>
    <row r="423" spans="1:12" ht="18" customHeight="1">
      <c r="A423" s="531" t="s">
        <v>1764</v>
      </c>
      <c r="B423" s="515">
        <v>0</v>
      </c>
      <c r="C423" s="515">
        <f aca="true" t="shared" si="548" ref="C423:G423">ROUND(B423-B423/1.15,2)</f>
        <v>0</v>
      </c>
      <c r="D423" s="515">
        <v>2395.15</v>
      </c>
      <c r="E423" s="515">
        <f t="shared" si="548"/>
        <v>312.41</v>
      </c>
      <c r="F423" s="515">
        <v>1945.19</v>
      </c>
      <c r="G423" s="515">
        <f t="shared" si="548"/>
        <v>253.72</v>
      </c>
      <c r="H423" s="515">
        <f t="shared" si="542"/>
        <v>188.71</v>
      </c>
      <c r="I423" s="529">
        <f t="shared" si="543"/>
        <v>18.87</v>
      </c>
      <c r="J423" s="527">
        <v>0</v>
      </c>
      <c r="K423" s="515">
        <f t="shared" si="540"/>
        <v>18.87</v>
      </c>
      <c r="L423" s="530"/>
    </row>
    <row r="424" spans="1:12" ht="18" customHeight="1">
      <c r="A424" s="356" t="s">
        <v>693</v>
      </c>
      <c r="B424" s="512">
        <f aca="true" t="shared" si="549" ref="B424:I424">SUM(B425:B426)</f>
        <v>1130.1299999999999</v>
      </c>
      <c r="C424" s="512">
        <f t="shared" si="549"/>
        <v>147.41</v>
      </c>
      <c r="D424" s="512">
        <f t="shared" si="549"/>
        <v>1546.13</v>
      </c>
      <c r="E424" s="512">
        <f t="shared" si="549"/>
        <v>201.67</v>
      </c>
      <c r="F424" s="512">
        <f t="shared" si="549"/>
        <v>1926.0400000000002</v>
      </c>
      <c r="G424" s="512">
        <f t="shared" si="549"/>
        <v>251.22</v>
      </c>
      <c r="H424" s="512">
        <f t="shared" si="549"/>
        <v>200.1</v>
      </c>
      <c r="I424" s="526">
        <f t="shared" si="549"/>
        <v>20.02</v>
      </c>
      <c r="J424" s="527">
        <v>0</v>
      </c>
      <c r="K424" s="515">
        <f t="shared" si="540"/>
        <v>20.02</v>
      </c>
      <c r="L424" s="528"/>
    </row>
    <row r="425" spans="1:12" ht="18" customHeight="1">
      <c r="A425" s="531" t="s">
        <v>886</v>
      </c>
      <c r="B425" s="515">
        <v>976.93</v>
      </c>
      <c r="C425" s="515">
        <f aca="true" t="shared" si="550" ref="C425:G425">ROUND(B425-B425/1.15,2)</f>
        <v>127.43</v>
      </c>
      <c r="D425" s="515">
        <v>1347.23</v>
      </c>
      <c r="E425" s="515">
        <f t="shared" si="550"/>
        <v>175.73</v>
      </c>
      <c r="F425" s="515">
        <v>1699.64</v>
      </c>
      <c r="G425" s="515">
        <f t="shared" si="550"/>
        <v>221.69</v>
      </c>
      <c r="H425" s="515">
        <f>ROUND((C425+E425+G425)/3,2)</f>
        <v>174.95</v>
      </c>
      <c r="I425" s="515">
        <f>ROUND(H425*0.1,2)</f>
        <v>17.5</v>
      </c>
      <c r="J425" s="534">
        <v>0</v>
      </c>
      <c r="K425" s="515">
        <f t="shared" si="540"/>
        <v>17.5</v>
      </c>
      <c r="L425" s="530"/>
    </row>
    <row r="426" spans="1:12" ht="18" customHeight="1">
      <c r="A426" s="531" t="s">
        <v>1765</v>
      </c>
      <c r="B426" s="515">
        <v>153.2</v>
      </c>
      <c r="C426" s="515">
        <f aca="true" t="shared" si="551" ref="C426:G426">ROUND(B426-B426/1.15,2)</f>
        <v>19.98</v>
      </c>
      <c r="D426" s="515">
        <v>198.9</v>
      </c>
      <c r="E426" s="515">
        <f t="shared" si="551"/>
        <v>25.94</v>
      </c>
      <c r="F426" s="515">
        <v>226.4</v>
      </c>
      <c r="G426" s="515">
        <f t="shared" si="551"/>
        <v>29.53</v>
      </c>
      <c r="H426" s="515">
        <f>ROUND((C426+E426+G426)/3,2)</f>
        <v>25.15</v>
      </c>
      <c r="I426" s="515">
        <f>ROUND(H426*0.1,2)</f>
        <v>2.52</v>
      </c>
      <c r="J426" s="534">
        <v>0</v>
      </c>
      <c r="K426" s="515">
        <f t="shared" si="540"/>
        <v>2.52</v>
      </c>
      <c r="L426" s="530"/>
    </row>
    <row r="427" spans="1:256" s="506" customFormat="1" ht="52.5" customHeight="1">
      <c r="A427" s="532" t="s">
        <v>1766</v>
      </c>
      <c r="B427" s="533"/>
      <c r="C427" s="533"/>
      <c r="D427" s="533"/>
      <c r="E427" s="533"/>
      <c r="F427" s="533"/>
      <c r="G427" s="533"/>
      <c r="H427" s="533"/>
      <c r="I427" s="533"/>
      <c r="J427" s="533"/>
      <c r="K427" s="533"/>
      <c r="L427" s="535"/>
      <c r="M427" s="535"/>
      <c r="N427" s="535"/>
      <c r="O427" s="535"/>
      <c r="P427" s="535"/>
      <c r="Q427" s="535"/>
      <c r="R427" s="535"/>
      <c r="S427" s="535"/>
      <c r="T427" s="535"/>
      <c r="U427" s="535"/>
      <c r="V427" s="535"/>
      <c r="W427" s="535"/>
      <c r="X427" s="535"/>
      <c r="Y427" s="535"/>
      <c r="Z427" s="535"/>
      <c r="AA427" s="535"/>
      <c r="AB427" s="535"/>
      <c r="AC427" s="535"/>
      <c r="AD427" s="535"/>
      <c r="AE427" s="535"/>
      <c r="AF427" s="535"/>
      <c r="AG427" s="535"/>
      <c r="AH427" s="535"/>
      <c r="AI427" s="535"/>
      <c r="AJ427" s="535"/>
      <c r="AK427" s="535"/>
      <c r="AL427" s="535"/>
      <c r="AM427" s="535"/>
      <c r="AN427" s="535"/>
      <c r="AO427" s="535"/>
      <c r="AP427" s="535"/>
      <c r="AQ427" s="535"/>
      <c r="AR427" s="535"/>
      <c r="AS427" s="535"/>
      <c r="AT427" s="535"/>
      <c r="AU427" s="535"/>
      <c r="AV427" s="535"/>
      <c r="AW427" s="535"/>
      <c r="AX427" s="535"/>
      <c r="AY427" s="535"/>
      <c r="AZ427" s="535"/>
      <c r="BA427" s="535"/>
      <c r="BB427" s="535"/>
      <c r="BC427" s="535"/>
      <c r="BD427" s="535"/>
      <c r="BE427" s="535"/>
      <c r="BF427" s="535"/>
      <c r="BG427" s="535"/>
      <c r="BH427" s="535"/>
      <c r="BI427" s="535"/>
      <c r="BJ427" s="535"/>
      <c r="BK427" s="535"/>
      <c r="BL427" s="535"/>
      <c r="BM427" s="535"/>
      <c r="BN427" s="535"/>
      <c r="BO427" s="535"/>
      <c r="BP427" s="535"/>
      <c r="BQ427" s="535"/>
      <c r="BR427" s="535"/>
      <c r="BS427" s="535"/>
      <c r="BT427" s="535"/>
      <c r="BU427" s="535"/>
      <c r="BV427" s="535"/>
      <c r="BW427" s="535"/>
      <c r="BX427" s="535"/>
      <c r="BY427" s="535"/>
      <c r="BZ427" s="535"/>
      <c r="CA427" s="535"/>
      <c r="CB427" s="535"/>
      <c r="CC427" s="535"/>
      <c r="CD427" s="535"/>
      <c r="CE427" s="535"/>
      <c r="CF427" s="535"/>
      <c r="CG427" s="535"/>
      <c r="CH427" s="535"/>
      <c r="CI427" s="535"/>
      <c r="CJ427" s="535"/>
      <c r="CK427" s="535"/>
      <c r="CL427" s="535"/>
      <c r="CM427" s="535"/>
      <c r="CN427" s="535"/>
      <c r="CO427" s="535"/>
      <c r="CP427" s="535"/>
      <c r="CQ427" s="535"/>
      <c r="CR427" s="535"/>
      <c r="CS427" s="535"/>
      <c r="CT427" s="535"/>
      <c r="CU427" s="535"/>
      <c r="CV427" s="535"/>
      <c r="CW427" s="535"/>
      <c r="CX427" s="535"/>
      <c r="CY427" s="535"/>
      <c r="CZ427" s="535"/>
      <c r="DA427" s="535"/>
      <c r="DB427" s="535"/>
      <c r="DC427" s="535"/>
      <c r="DD427" s="535"/>
      <c r="DE427" s="535"/>
      <c r="DF427" s="535"/>
      <c r="DG427" s="535"/>
      <c r="DH427" s="535"/>
      <c r="DI427" s="535"/>
      <c r="DJ427" s="535"/>
      <c r="DK427" s="535"/>
      <c r="DL427" s="535"/>
      <c r="DM427" s="535"/>
      <c r="DN427" s="535"/>
      <c r="DO427" s="535"/>
      <c r="DP427" s="535"/>
      <c r="DQ427" s="535"/>
      <c r="DR427" s="535"/>
      <c r="DS427" s="535"/>
      <c r="DT427" s="535"/>
      <c r="DU427" s="535"/>
      <c r="DV427" s="535"/>
      <c r="DW427" s="535"/>
      <c r="DX427" s="535"/>
      <c r="DY427" s="535"/>
      <c r="DZ427" s="535"/>
      <c r="EA427" s="535"/>
      <c r="EB427" s="535"/>
      <c r="EC427" s="535"/>
      <c r="ED427" s="535"/>
      <c r="EE427" s="535"/>
      <c r="EF427" s="535"/>
      <c r="EG427" s="535"/>
      <c r="EH427" s="535"/>
      <c r="EI427" s="535"/>
      <c r="EJ427" s="535"/>
      <c r="EK427" s="535"/>
      <c r="EL427" s="535"/>
      <c r="EM427" s="535"/>
      <c r="EN427" s="535"/>
      <c r="EO427" s="535"/>
      <c r="EP427" s="535"/>
      <c r="EQ427" s="535"/>
      <c r="ER427" s="535"/>
      <c r="ES427" s="535"/>
      <c r="ET427" s="535"/>
      <c r="EU427" s="535"/>
      <c r="EV427" s="535"/>
      <c r="EW427" s="535"/>
      <c r="EX427" s="535"/>
      <c r="EY427" s="535"/>
      <c r="EZ427" s="535"/>
      <c r="FA427" s="535"/>
      <c r="FB427" s="535"/>
      <c r="FC427" s="535"/>
      <c r="FD427" s="535"/>
      <c r="FE427" s="535"/>
      <c r="FF427" s="535"/>
      <c r="FG427" s="535"/>
      <c r="FH427" s="535"/>
      <c r="FI427" s="535"/>
      <c r="FJ427" s="535"/>
      <c r="FK427" s="535"/>
      <c r="FL427" s="535"/>
      <c r="FM427" s="535"/>
      <c r="FN427" s="535"/>
      <c r="FO427" s="535"/>
      <c r="FP427" s="535"/>
      <c r="FQ427" s="535"/>
      <c r="FR427" s="535"/>
      <c r="FS427" s="535"/>
      <c r="FT427" s="535"/>
      <c r="FU427" s="535"/>
      <c r="FV427" s="535"/>
      <c r="FW427" s="535"/>
      <c r="FX427" s="535"/>
      <c r="FY427" s="535"/>
      <c r="FZ427" s="535"/>
      <c r="GA427" s="535"/>
      <c r="GB427" s="535"/>
      <c r="GC427" s="535"/>
      <c r="GD427" s="535"/>
      <c r="GE427" s="535"/>
      <c r="GF427" s="535"/>
      <c r="GG427" s="535"/>
      <c r="GH427" s="535"/>
      <c r="GI427" s="535"/>
      <c r="GJ427" s="535"/>
      <c r="GK427" s="535"/>
      <c r="GL427" s="535"/>
      <c r="GM427" s="535"/>
      <c r="GN427" s="535"/>
      <c r="GO427" s="535"/>
      <c r="GP427" s="535"/>
      <c r="GQ427" s="535"/>
      <c r="GR427" s="535"/>
      <c r="GS427" s="535"/>
      <c r="GT427" s="535"/>
      <c r="GU427" s="535"/>
      <c r="GV427" s="535"/>
      <c r="GW427" s="535"/>
      <c r="GX427" s="535"/>
      <c r="GY427" s="535"/>
      <c r="GZ427" s="535"/>
      <c r="HA427" s="535"/>
      <c r="HB427" s="535"/>
      <c r="HC427" s="535"/>
      <c r="HD427" s="535"/>
      <c r="HE427" s="535"/>
      <c r="HF427" s="535"/>
      <c r="HG427" s="535"/>
      <c r="HH427" s="535"/>
      <c r="HI427" s="535"/>
      <c r="HJ427" s="535"/>
      <c r="HK427" s="535"/>
      <c r="HL427" s="535"/>
      <c r="HM427" s="535"/>
      <c r="HN427" s="535"/>
      <c r="HO427" s="535"/>
      <c r="HP427" s="535"/>
      <c r="HQ427" s="535"/>
      <c r="HR427" s="535"/>
      <c r="HS427" s="535"/>
      <c r="HT427" s="535"/>
      <c r="HU427" s="535"/>
      <c r="HV427" s="535"/>
      <c r="HW427" s="535"/>
      <c r="HX427" s="535"/>
      <c r="HY427" s="535"/>
      <c r="HZ427" s="535"/>
      <c r="IA427" s="535"/>
      <c r="IB427" s="535"/>
      <c r="IC427" s="535"/>
      <c r="ID427" s="535"/>
      <c r="IE427" s="535"/>
      <c r="IF427" s="535"/>
      <c r="IG427" s="535"/>
      <c r="IH427" s="535"/>
      <c r="II427" s="535"/>
      <c r="IJ427" s="535"/>
      <c r="IK427" s="535"/>
      <c r="IL427" s="535"/>
      <c r="IM427" s="535"/>
      <c r="IN427" s="535"/>
      <c r="IO427" s="535"/>
      <c r="IP427" s="535"/>
      <c r="IQ427" s="535"/>
      <c r="IR427" s="535"/>
      <c r="IS427" s="535"/>
      <c r="IT427" s="535"/>
      <c r="IU427" s="535"/>
      <c r="IV427" s="535"/>
    </row>
    <row r="428" ht="24" customHeight="1">
      <c r="K428" s="504"/>
    </row>
    <row r="429" ht="24" customHeight="1">
      <c r="K429" s="504"/>
    </row>
    <row r="430" ht="24" customHeight="1">
      <c r="K430" s="504"/>
    </row>
    <row r="431" ht="24" customHeight="1">
      <c r="K431" s="504"/>
    </row>
    <row r="432" ht="24" customHeight="1">
      <c r="K432" s="504"/>
    </row>
    <row r="433" ht="24" customHeight="1">
      <c r="K433" s="504"/>
    </row>
    <row r="434" ht="24" customHeight="1">
      <c r="K434" s="504"/>
    </row>
    <row r="435" ht="24" customHeight="1">
      <c r="K435" s="504"/>
    </row>
    <row r="436" ht="24" customHeight="1">
      <c r="K436" s="504"/>
    </row>
    <row r="437" ht="24" customHeight="1">
      <c r="K437" s="504"/>
    </row>
    <row r="438" ht="24" customHeight="1">
      <c r="K438" s="504"/>
    </row>
    <row r="439" ht="24" customHeight="1">
      <c r="K439" s="504"/>
    </row>
    <row r="440" ht="24" customHeight="1">
      <c r="K440" s="504"/>
    </row>
    <row r="441" ht="24" customHeight="1">
      <c r="K441" s="504"/>
    </row>
    <row r="442" ht="24" customHeight="1">
      <c r="K442" s="504"/>
    </row>
    <row r="443" ht="24" customHeight="1">
      <c r="K443" s="504"/>
    </row>
    <row r="444" ht="24" customHeight="1">
      <c r="K444" s="504"/>
    </row>
    <row r="445" ht="24" customHeight="1">
      <c r="K445" s="504"/>
    </row>
    <row r="446" ht="24" customHeight="1">
      <c r="K446" s="504"/>
    </row>
    <row r="447" ht="24" customHeight="1">
      <c r="K447" s="504"/>
    </row>
    <row r="448" ht="24" customHeight="1">
      <c r="K448" s="504"/>
    </row>
    <row r="449" ht="24" customHeight="1">
      <c r="K449" s="504"/>
    </row>
    <row r="450" ht="24" customHeight="1">
      <c r="K450" s="504"/>
    </row>
    <row r="451" ht="24" customHeight="1">
      <c r="K451" s="504"/>
    </row>
    <row r="452" ht="24" customHeight="1">
      <c r="K452" s="504"/>
    </row>
    <row r="453" ht="24" customHeight="1">
      <c r="K453" s="504"/>
    </row>
    <row r="454" ht="24" customHeight="1">
      <c r="K454" s="504"/>
    </row>
    <row r="455" ht="24" customHeight="1">
      <c r="K455" s="504"/>
    </row>
    <row r="456" ht="24" customHeight="1">
      <c r="K456" s="504"/>
    </row>
    <row r="457" ht="24" customHeight="1">
      <c r="K457" s="504"/>
    </row>
    <row r="458" ht="24" customHeight="1">
      <c r="K458" s="504"/>
    </row>
    <row r="459" ht="24" customHeight="1">
      <c r="K459" s="504"/>
    </row>
    <row r="460" ht="24" customHeight="1">
      <c r="K460" s="504"/>
    </row>
    <row r="461" ht="24" customHeight="1">
      <c r="K461" s="504"/>
    </row>
    <row r="462" ht="24" customHeight="1">
      <c r="K462" s="504"/>
    </row>
    <row r="463" ht="24" customHeight="1">
      <c r="K463" s="504"/>
    </row>
    <row r="464" ht="24" customHeight="1">
      <c r="K464" s="504"/>
    </row>
    <row r="465" ht="24" customHeight="1">
      <c r="K465" s="504"/>
    </row>
    <row r="466" ht="24" customHeight="1">
      <c r="K466" s="504"/>
    </row>
    <row r="467" ht="24" customHeight="1">
      <c r="K467" s="504"/>
    </row>
    <row r="468" ht="24" customHeight="1">
      <c r="K468" s="504"/>
    </row>
    <row r="469" ht="24" customHeight="1">
      <c r="K469" s="504"/>
    </row>
    <row r="470" ht="24" customHeight="1">
      <c r="K470" s="504"/>
    </row>
    <row r="471" ht="24" customHeight="1">
      <c r="K471" s="504"/>
    </row>
    <row r="472" ht="24" customHeight="1">
      <c r="K472" s="504"/>
    </row>
    <row r="473" ht="24" customHeight="1">
      <c r="K473" s="504"/>
    </row>
    <row r="474" ht="24" customHeight="1">
      <c r="K474" s="504"/>
    </row>
    <row r="475" ht="24" customHeight="1">
      <c r="K475" s="504"/>
    </row>
    <row r="476" ht="24" customHeight="1">
      <c r="K476" s="504"/>
    </row>
    <row r="477" ht="24" customHeight="1">
      <c r="K477" s="504"/>
    </row>
    <row r="478" ht="24" customHeight="1">
      <c r="K478" s="504"/>
    </row>
    <row r="479" ht="24" customHeight="1">
      <c r="K479" s="504"/>
    </row>
    <row r="480" ht="24" customHeight="1">
      <c r="K480" s="504"/>
    </row>
    <row r="481" ht="24" customHeight="1">
      <c r="K481" s="504"/>
    </row>
    <row r="482" ht="24" customHeight="1">
      <c r="K482" s="504"/>
    </row>
    <row r="483" ht="24" customHeight="1">
      <c r="K483" s="504"/>
    </row>
    <row r="484" ht="24" customHeight="1">
      <c r="K484" s="504"/>
    </row>
    <row r="485" ht="24" customHeight="1">
      <c r="K485" s="504"/>
    </row>
    <row r="486" ht="24" customHeight="1">
      <c r="K486" s="504"/>
    </row>
    <row r="487" ht="24" customHeight="1">
      <c r="K487" s="504"/>
    </row>
    <row r="488" ht="24" customHeight="1">
      <c r="K488" s="504"/>
    </row>
    <row r="489" ht="24" customHeight="1">
      <c r="K489" s="504"/>
    </row>
    <row r="490" ht="24" customHeight="1">
      <c r="K490" s="504"/>
    </row>
    <row r="491" ht="24" customHeight="1">
      <c r="K491" s="504"/>
    </row>
    <row r="492" ht="24" customHeight="1">
      <c r="K492" s="504"/>
    </row>
    <row r="493" ht="24" customHeight="1">
      <c r="K493" s="504"/>
    </row>
    <row r="494" ht="24" customHeight="1">
      <c r="K494" s="504"/>
    </row>
    <row r="495" ht="24" customHeight="1">
      <c r="K495" s="504"/>
    </row>
    <row r="496" ht="24" customHeight="1">
      <c r="K496" s="504"/>
    </row>
    <row r="497" ht="24" customHeight="1">
      <c r="K497" s="504"/>
    </row>
    <row r="498" ht="24" customHeight="1">
      <c r="K498" s="504"/>
    </row>
    <row r="499" ht="24" customHeight="1">
      <c r="K499" s="504"/>
    </row>
    <row r="500" ht="24" customHeight="1">
      <c r="K500" s="504"/>
    </row>
    <row r="501" ht="24" customHeight="1">
      <c r="K501" s="504"/>
    </row>
    <row r="502" ht="24" customHeight="1">
      <c r="K502" s="504"/>
    </row>
    <row r="503" ht="24" customHeight="1">
      <c r="K503" s="504"/>
    </row>
    <row r="504" ht="24" customHeight="1">
      <c r="K504" s="504"/>
    </row>
    <row r="505" ht="24" customHeight="1">
      <c r="K505" s="504"/>
    </row>
    <row r="506" ht="24" customHeight="1">
      <c r="K506" s="504"/>
    </row>
    <row r="507" ht="24" customHeight="1">
      <c r="K507" s="504"/>
    </row>
    <row r="508" ht="24" customHeight="1">
      <c r="K508" s="504"/>
    </row>
    <row r="509" ht="24" customHeight="1">
      <c r="K509" s="504"/>
    </row>
    <row r="510" ht="24" customHeight="1">
      <c r="K510" s="504"/>
    </row>
    <row r="511" ht="24" customHeight="1">
      <c r="K511" s="504"/>
    </row>
    <row r="512" ht="24" customHeight="1">
      <c r="K512" s="504"/>
    </row>
    <row r="513" ht="24" customHeight="1">
      <c r="K513" s="504"/>
    </row>
    <row r="514" ht="24" customHeight="1">
      <c r="K514" s="504"/>
    </row>
    <row r="515" ht="24" customHeight="1">
      <c r="K515" s="504"/>
    </row>
    <row r="516" ht="24" customHeight="1">
      <c r="K516" s="504"/>
    </row>
    <row r="517" ht="24" customHeight="1">
      <c r="K517" s="504"/>
    </row>
    <row r="518" ht="24" customHeight="1">
      <c r="K518" s="504"/>
    </row>
    <row r="519" ht="24" customHeight="1">
      <c r="K519" s="504"/>
    </row>
    <row r="520" ht="24" customHeight="1">
      <c r="K520" s="504"/>
    </row>
    <row r="521" ht="24" customHeight="1">
      <c r="K521" s="504"/>
    </row>
    <row r="522" ht="24" customHeight="1">
      <c r="K522" s="504"/>
    </row>
    <row r="523" ht="24" customHeight="1">
      <c r="K523" s="504"/>
    </row>
    <row r="524" ht="24" customHeight="1">
      <c r="K524" s="504"/>
    </row>
    <row r="525" ht="24" customHeight="1">
      <c r="K525" s="504"/>
    </row>
    <row r="526" ht="24" customHeight="1">
      <c r="K526" s="504"/>
    </row>
    <row r="527" ht="24" customHeight="1">
      <c r="K527" s="504"/>
    </row>
    <row r="528" ht="24" customHeight="1">
      <c r="K528" s="504"/>
    </row>
    <row r="529" ht="24" customHeight="1">
      <c r="K529" s="504"/>
    </row>
    <row r="530" ht="24" customHeight="1">
      <c r="K530" s="504"/>
    </row>
    <row r="531" ht="24" customHeight="1">
      <c r="K531" s="504"/>
    </row>
    <row r="532" ht="24" customHeight="1">
      <c r="K532" s="504"/>
    </row>
    <row r="533" ht="24" customHeight="1">
      <c r="K533" s="504"/>
    </row>
    <row r="534" ht="24" customHeight="1">
      <c r="K534" s="504"/>
    </row>
    <row r="535" ht="24" customHeight="1">
      <c r="K535" s="504"/>
    </row>
    <row r="536" ht="24" customHeight="1">
      <c r="K536" s="504"/>
    </row>
    <row r="537" ht="24" customHeight="1">
      <c r="K537" s="504"/>
    </row>
    <row r="538" ht="24" customHeight="1">
      <c r="K538" s="504"/>
    </row>
    <row r="539" ht="24" customHeight="1">
      <c r="K539" s="504"/>
    </row>
    <row r="540" ht="24" customHeight="1">
      <c r="K540" s="504"/>
    </row>
    <row r="541" ht="24" customHeight="1">
      <c r="K541" s="504"/>
    </row>
    <row r="542" ht="24" customHeight="1">
      <c r="K542" s="504"/>
    </row>
    <row r="543" ht="24" customHeight="1">
      <c r="K543" s="504"/>
    </row>
    <row r="544" ht="24" customHeight="1">
      <c r="K544" s="504"/>
    </row>
    <row r="545" ht="24" customHeight="1">
      <c r="K545" s="504"/>
    </row>
    <row r="546" ht="24" customHeight="1">
      <c r="K546" s="504"/>
    </row>
    <row r="547" ht="24" customHeight="1">
      <c r="K547" s="504"/>
    </row>
    <row r="548" ht="24" customHeight="1">
      <c r="K548" s="504"/>
    </row>
    <row r="549" ht="24" customHeight="1">
      <c r="K549" s="504"/>
    </row>
    <row r="550" ht="24" customHeight="1">
      <c r="K550" s="504"/>
    </row>
    <row r="551" ht="24" customHeight="1">
      <c r="K551" s="504"/>
    </row>
    <row r="552" ht="24" customHeight="1">
      <c r="K552" s="504"/>
    </row>
    <row r="553" ht="24" customHeight="1">
      <c r="K553" s="504"/>
    </row>
    <row r="554" ht="24" customHeight="1">
      <c r="K554" s="504"/>
    </row>
    <row r="555" ht="24" customHeight="1">
      <c r="K555" s="504"/>
    </row>
    <row r="556" ht="24" customHeight="1">
      <c r="K556" s="504"/>
    </row>
    <row r="557" ht="24" customHeight="1">
      <c r="K557" s="504"/>
    </row>
    <row r="558" ht="24" customHeight="1">
      <c r="K558" s="504"/>
    </row>
    <row r="559" ht="24" customHeight="1">
      <c r="K559" s="504"/>
    </row>
    <row r="560" ht="24" customHeight="1">
      <c r="K560" s="504"/>
    </row>
    <row r="561" ht="24" customHeight="1">
      <c r="K561" s="504"/>
    </row>
    <row r="562" ht="24" customHeight="1">
      <c r="K562" s="504"/>
    </row>
    <row r="563" ht="24" customHeight="1">
      <c r="K563" s="504"/>
    </row>
    <row r="564" ht="24" customHeight="1">
      <c r="K564" s="504"/>
    </row>
    <row r="565" ht="24" customHeight="1">
      <c r="K565" s="504"/>
    </row>
    <row r="566" ht="24" customHeight="1">
      <c r="K566" s="504"/>
    </row>
    <row r="567" ht="24" customHeight="1">
      <c r="K567" s="504"/>
    </row>
    <row r="568" ht="24" customHeight="1">
      <c r="K568" s="504"/>
    </row>
    <row r="569" ht="24" customHeight="1">
      <c r="K569" s="504"/>
    </row>
    <row r="570" ht="24" customHeight="1">
      <c r="K570" s="504"/>
    </row>
    <row r="571" ht="24" customHeight="1">
      <c r="K571" s="504"/>
    </row>
    <row r="572" ht="24" customHeight="1">
      <c r="K572" s="504"/>
    </row>
    <row r="573" ht="24" customHeight="1">
      <c r="K573" s="504"/>
    </row>
    <row r="574" ht="24" customHeight="1">
      <c r="K574" s="504"/>
    </row>
    <row r="575" ht="24" customHeight="1">
      <c r="K575" s="504"/>
    </row>
    <row r="576" ht="24" customHeight="1">
      <c r="K576" s="504"/>
    </row>
    <row r="577" ht="24" customHeight="1">
      <c r="K577" s="504"/>
    </row>
    <row r="578" ht="24" customHeight="1">
      <c r="K578" s="504"/>
    </row>
    <row r="579" ht="24" customHeight="1">
      <c r="K579" s="504"/>
    </row>
    <row r="580" ht="24" customHeight="1">
      <c r="K580" s="504"/>
    </row>
    <row r="581" ht="24" customHeight="1">
      <c r="K581" s="504"/>
    </row>
    <row r="582" ht="24" customHeight="1">
      <c r="K582" s="504"/>
    </row>
    <row r="583" ht="24" customHeight="1">
      <c r="K583" s="504"/>
    </row>
    <row r="584" ht="24" customHeight="1">
      <c r="K584" s="504"/>
    </row>
    <row r="585" ht="24" customHeight="1">
      <c r="K585" s="504"/>
    </row>
    <row r="586" ht="24" customHeight="1">
      <c r="K586" s="504"/>
    </row>
    <row r="587" ht="24" customHeight="1">
      <c r="K587" s="504"/>
    </row>
    <row r="588" ht="24" customHeight="1">
      <c r="K588" s="504"/>
    </row>
    <row r="589" ht="24" customHeight="1">
      <c r="K589" s="504"/>
    </row>
    <row r="590" ht="24" customHeight="1">
      <c r="K590" s="504"/>
    </row>
    <row r="591" ht="24" customHeight="1">
      <c r="K591" s="504"/>
    </row>
    <row r="592" ht="24" customHeight="1">
      <c r="K592" s="504"/>
    </row>
    <row r="593" ht="24" customHeight="1">
      <c r="K593" s="504"/>
    </row>
    <row r="594" ht="24" customHeight="1">
      <c r="K594" s="504"/>
    </row>
    <row r="595" ht="24" customHeight="1">
      <c r="K595" s="504"/>
    </row>
    <row r="596" ht="24" customHeight="1">
      <c r="K596" s="504"/>
    </row>
    <row r="597" ht="24" customHeight="1">
      <c r="K597" s="504"/>
    </row>
    <row r="598" ht="24" customHeight="1">
      <c r="K598" s="504"/>
    </row>
    <row r="599" ht="24" customHeight="1">
      <c r="K599" s="504"/>
    </row>
    <row r="600" ht="24" customHeight="1">
      <c r="K600" s="504"/>
    </row>
    <row r="601" ht="24" customHeight="1">
      <c r="K601" s="504"/>
    </row>
    <row r="602" ht="24" customHeight="1">
      <c r="K602" s="504"/>
    </row>
    <row r="603" ht="24" customHeight="1">
      <c r="K603" s="504"/>
    </row>
    <row r="604" ht="24" customHeight="1">
      <c r="K604" s="504"/>
    </row>
    <row r="605" ht="24" customHeight="1">
      <c r="K605" s="504"/>
    </row>
    <row r="606" ht="24" customHeight="1">
      <c r="K606" s="504"/>
    </row>
    <row r="607" ht="24" customHeight="1">
      <c r="K607" s="504"/>
    </row>
    <row r="608" ht="24" customHeight="1">
      <c r="K608" s="504"/>
    </row>
    <row r="609" ht="24" customHeight="1">
      <c r="K609" s="504"/>
    </row>
    <row r="610" ht="24" customHeight="1">
      <c r="K610" s="504"/>
    </row>
    <row r="611" ht="24" customHeight="1">
      <c r="K611" s="504"/>
    </row>
    <row r="612" ht="24" customHeight="1">
      <c r="K612" s="504"/>
    </row>
    <row r="613" ht="24" customHeight="1">
      <c r="K613" s="504"/>
    </row>
    <row r="614" ht="24" customHeight="1">
      <c r="K614" s="504"/>
    </row>
    <row r="615" ht="24" customHeight="1">
      <c r="K615" s="504"/>
    </row>
    <row r="616" ht="24" customHeight="1">
      <c r="K616" s="504"/>
    </row>
    <row r="617" ht="24" customHeight="1">
      <c r="K617" s="504"/>
    </row>
    <row r="618" ht="24" customHeight="1">
      <c r="K618" s="504"/>
    </row>
    <row r="619" ht="24" customHeight="1">
      <c r="K619" s="504"/>
    </row>
    <row r="620" ht="24" customHeight="1">
      <c r="K620" s="504"/>
    </row>
    <row r="621" ht="24" customHeight="1">
      <c r="K621" s="504"/>
    </row>
    <row r="622" ht="24" customHeight="1">
      <c r="K622" s="504"/>
    </row>
    <row r="623" ht="24" customHeight="1">
      <c r="K623" s="504"/>
    </row>
    <row r="624" ht="24" customHeight="1">
      <c r="K624" s="504"/>
    </row>
    <row r="625" ht="24" customHeight="1">
      <c r="K625" s="504"/>
    </row>
    <row r="626" ht="24" customHeight="1">
      <c r="K626" s="504"/>
    </row>
    <row r="627" ht="24" customHeight="1">
      <c r="K627" s="504"/>
    </row>
    <row r="628" ht="24" customHeight="1">
      <c r="K628" s="504"/>
    </row>
    <row r="629" ht="24" customHeight="1">
      <c r="K629" s="504"/>
    </row>
    <row r="630" ht="24" customHeight="1">
      <c r="K630" s="504"/>
    </row>
    <row r="631" ht="24" customHeight="1">
      <c r="K631" s="504"/>
    </row>
    <row r="632" ht="24" customHeight="1">
      <c r="K632" s="504"/>
    </row>
    <row r="633" ht="24" customHeight="1">
      <c r="K633" s="504"/>
    </row>
    <row r="634" ht="24" customHeight="1">
      <c r="K634" s="504"/>
    </row>
    <row r="635" ht="24" customHeight="1">
      <c r="K635" s="504"/>
    </row>
    <row r="636" ht="24" customHeight="1">
      <c r="K636" s="504"/>
    </row>
    <row r="637" ht="24" customHeight="1">
      <c r="K637" s="504"/>
    </row>
    <row r="638" ht="24" customHeight="1">
      <c r="K638" s="504"/>
    </row>
    <row r="639" ht="24" customHeight="1">
      <c r="K639" s="504"/>
    </row>
    <row r="640" ht="24" customHeight="1">
      <c r="K640" s="504"/>
    </row>
    <row r="641" ht="24" customHeight="1">
      <c r="K641" s="504"/>
    </row>
    <row r="642" ht="24" customHeight="1">
      <c r="K642" s="504"/>
    </row>
    <row r="643" ht="24" customHeight="1">
      <c r="K643" s="504"/>
    </row>
    <row r="644" ht="24" customHeight="1">
      <c r="K644" s="504"/>
    </row>
    <row r="645" ht="24" customHeight="1">
      <c r="K645" s="504"/>
    </row>
    <row r="646" ht="24" customHeight="1">
      <c r="K646" s="504"/>
    </row>
    <row r="647" ht="24" customHeight="1">
      <c r="K647" s="504"/>
    </row>
    <row r="648" ht="24" customHeight="1">
      <c r="K648" s="504"/>
    </row>
    <row r="649" ht="24" customHeight="1">
      <c r="K649" s="504"/>
    </row>
    <row r="650" ht="24" customHeight="1">
      <c r="K650" s="504"/>
    </row>
    <row r="651" ht="24" customHeight="1">
      <c r="K651" s="504"/>
    </row>
    <row r="652" ht="24" customHeight="1">
      <c r="K652" s="504"/>
    </row>
    <row r="653" ht="24" customHeight="1">
      <c r="K653" s="504"/>
    </row>
    <row r="654" ht="24" customHeight="1">
      <c r="K654" s="504"/>
    </row>
    <row r="655" ht="24" customHeight="1">
      <c r="K655" s="504"/>
    </row>
    <row r="656" ht="24" customHeight="1">
      <c r="K656" s="504"/>
    </row>
    <row r="657" ht="24" customHeight="1">
      <c r="K657" s="504"/>
    </row>
    <row r="658" ht="24" customHeight="1">
      <c r="K658" s="504"/>
    </row>
    <row r="659" ht="24" customHeight="1">
      <c r="K659" s="504"/>
    </row>
    <row r="660" ht="24" customHeight="1">
      <c r="K660" s="504"/>
    </row>
    <row r="661" ht="24" customHeight="1">
      <c r="K661" s="504"/>
    </row>
    <row r="662" ht="24" customHeight="1">
      <c r="K662" s="504"/>
    </row>
    <row r="663" ht="24" customHeight="1">
      <c r="K663" s="504"/>
    </row>
    <row r="664" ht="24" customHeight="1">
      <c r="K664" s="504"/>
    </row>
    <row r="665" ht="24" customHeight="1">
      <c r="K665" s="504"/>
    </row>
    <row r="666" ht="24" customHeight="1">
      <c r="K666" s="504"/>
    </row>
    <row r="667" ht="24" customHeight="1">
      <c r="K667" s="504"/>
    </row>
    <row r="668" ht="24" customHeight="1">
      <c r="K668" s="504"/>
    </row>
    <row r="669" ht="24" customHeight="1">
      <c r="K669" s="504"/>
    </row>
    <row r="670" ht="24" customHeight="1">
      <c r="K670" s="504"/>
    </row>
    <row r="671" ht="24" customHeight="1">
      <c r="K671" s="504"/>
    </row>
    <row r="672" ht="24" customHeight="1">
      <c r="K672" s="504"/>
    </row>
    <row r="673" ht="24" customHeight="1">
      <c r="K673" s="504"/>
    </row>
    <row r="674" ht="24" customHeight="1">
      <c r="K674" s="504"/>
    </row>
    <row r="675" ht="24" customHeight="1">
      <c r="K675" s="504"/>
    </row>
    <row r="676" ht="24" customHeight="1">
      <c r="K676" s="504"/>
    </row>
    <row r="677" ht="24" customHeight="1">
      <c r="K677" s="504"/>
    </row>
    <row r="678" ht="24" customHeight="1">
      <c r="K678" s="504"/>
    </row>
    <row r="679" ht="24" customHeight="1">
      <c r="K679" s="504"/>
    </row>
    <row r="680" ht="24" customHeight="1">
      <c r="K680" s="504"/>
    </row>
    <row r="681" ht="24" customHeight="1">
      <c r="K681" s="504"/>
    </row>
    <row r="682" ht="24" customHeight="1">
      <c r="K682" s="504"/>
    </row>
    <row r="683" ht="24" customHeight="1">
      <c r="K683" s="504"/>
    </row>
    <row r="684" ht="24" customHeight="1">
      <c r="K684" s="504"/>
    </row>
    <row r="685" ht="24" customHeight="1">
      <c r="K685" s="504"/>
    </row>
    <row r="686" ht="24" customHeight="1">
      <c r="K686" s="504"/>
    </row>
    <row r="687" ht="24" customHeight="1">
      <c r="K687" s="504"/>
    </row>
    <row r="688" ht="24" customHeight="1">
      <c r="K688" s="504"/>
    </row>
    <row r="689" ht="24" customHeight="1">
      <c r="K689" s="504"/>
    </row>
    <row r="690" ht="24" customHeight="1">
      <c r="K690" s="504"/>
    </row>
    <row r="691" ht="24" customHeight="1">
      <c r="K691" s="504"/>
    </row>
    <row r="692" ht="24" customHeight="1">
      <c r="K692" s="504"/>
    </row>
    <row r="693" ht="24" customHeight="1">
      <c r="K693" s="504"/>
    </row>
    <row r="694" ht="24" customHeight="1">
      <c r="K694" s="504"/>
    </row>
    <row r="695" ht="24" customHeight="1">
      <c r="K695" s="504"/>
    </row>
    <row r="696" ht="24" customHeight="1">
      <c r="K696" s="504"/>
    </row>
    <row r="697" ht="24" customHeight="1">
      <c r="K697" s="504"/>
    </row>
    <row r="698" ht="24" customHeight="1">
      <c r="K698" s="504"/>
    </row>
    <row r="699" ht="24" customHeight="1">
      <c r="K699" s="504"/>
    </row>
    <row r="700" ht="24" customHeight="1">
      <c r="K700" s="504"/>
    </row>
    <row r="701" ht="24" customHeight="1">
      <c r="K701" s="504"/>
    </row>
    <row r="702" ht="24" customHeight="1">
      <c r="K702" s="504"/>
    </row>
    <row r="703" ht="24" customHeight="1">
      <c r="K703" s="504"/>
    </row>
    <row r="704" ht="24" customHeight="1">
      <c r="K704" s="504"/>
    </row>
    <row r="705" ht="24" customHeight="1">
      <c r="K705" s="536"/>
    </row>
  </sheetData>
  <sheetProtection/>
  <autoFilter ref="A5:I427"/>
  <mergeCells count="10">
    <mergeCell ref="A2:K2"/>
    <mergeCell ref="B4:C4"/>
    <mergeCell ref="D4:E4"/>
    <mergeCell ref="F4:G4"/>
    <mergeCell ref="A427:K427"/>
    <mergeCell ref="A4:A5"/>
    <mergeCell ref="H4:H5"/>
    <mergeCell ref="I4:I5"/>
    <mergeCell ref="J4:J5"/>
    <mergeCell ref="K4:K5"/>
  </mergeCells>
  <printOptions horizontalCentered="1"/>
  <pageMargins left="0.5902777777777778" right="0.19652777777777777" top="0.5902777777777778" bottom="0.7868055555555555" header="0.5" footer="0.5"/>
  <pageSetup fitToHeight="0" fitToWidth="1" horizontalDpi="300" verticalDpi="300" orientation="landscape" paperSize="9" scale="86"/>
</worksheet>
</file>

<file path=xl/worksheets/sheet22.xml><?xml version="1.0" encoding="utf-8"?>
<worksheet xmlns="http://schemas.openxmlformats.org/spreadsheetml/2006/main" xmlns:r="http://schemas.openxmlformats.org/officeDocument/2006/relationships">
  <dimension ref="A1:IT10"/>
  <sheetViews>
    <sheetView zoomScaleSheetLayoutView="100" workbookViewId="0" topLeftCell="B1">
      <selection activeCell="B2" sqref="B2:E2"/>
    </sheetView>
  </sheetViews>
  <sheetFormatPr defaultColWidth="10.28125" defaultRowHeight="13.5" customHeight="1"/>
  <cols>
    <col min="1" max="1" width="14.28125" style="493" hidden="1" customWidth="1"/>
    <col min="2" max="2" width="25.8515625" style="495" customWidth="1"/>
    <col min="3" max="3" width="32.57421875" style="495" customWidth="1"/>
    <col min="4" max="4" width="22.140625" style="495" customWidth="1"/>
    <col min="5" max="5" width="26.8515625" style="495" customWidth="1"/>
    <col min="6" max="254" width="10.28125" style="495" customWidth="1"/>
    <col min="255" max="16384" width="10.28125" style="493" customWidth="1"/>
  </cols>
  <sheetData>
    <row r="1" spans="2:254" s="493" customFormat="1" ht="21" customHeight="1">
      <c r="B1" s="496" t="s">
        <v>1767</v>
      </c>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c r="HT1" s="495"/>
      <c r="HU1" s="495"/>
      <c r="HV1" s="495"/>
      <c r="HW1" s="495"/>
      <c r="HX1" s="495"/>
      <c r="HY1" s="495"/>
      <c r="HZ1" s="495"/>
      <c r="IA1" s="495"/>
      <c r="IB1" s="495"/>
      <c r="IC1" s="495"/>
      <c r="ID1" s="495"/>
      <c r="IE1" s="495"/>
      <c r="IF1" s="495"/>
      <c r="IG1" s="495"/>
      <c r="IH1" s="495"/>
      <c r="II1" s="495"/>
      <c r="IJ1" s="495"/>
      <c r="IK1" s="495"/>
      <c r="IL1" s="495"/>
      <c r="IM1" s="495"/>
      <c r="IN1" s="495"/>
      <c r="IO1" s="495"/>
      <c r="IP1" s="495"/>
      <c r="IQ1" s="495"/>
      <c r="IR1" s="495"/>
      <c r="IS1" s="495"/>
      <c r="IT1" s="495"/>
    </row>
    <row r="2" spans="2:254" s="493" customFormat="1" ht="36.75" customHeight="1">
      <c r="B2" s="497" t="s">
        <v>1768</v>
      </c>
      <c r="C2" s="497"/>
      <c r="D2" s="497"/>
      <c r="E2" s="497"/>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c r="II2" s="495"/>
      <c r="IJ2" s="495"/>
      <c r="IK2" s="495"/>
      <c r="IL2" s="495"/>
      <c r="IM2" s="495"/>
      <c r="IN2" s="495"/>
      <c r="IO2" s="495"/>
      <c r="IP2" s="495"/>
      <c r="IQ2" s="495"/>
      <c r="IR2" s="495"/>
      <c r="IS2" s="495"/>
      <c r="IT2" s="495"/>
    </row>
    <row r="3" spans="2:254" s="493" customFormat="1" ht="21" customHeight="1">
      <c r="B3" s="495"/>
      <c r="C3" s="498" t="s">
        <v>1029</v>
      </c>
      <c r="D3" s="498"/>
      <c r="E3" s="498"/>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row>
    <row r="4" spans="1:5" s="494" customFormat="1" ht="42" customHeight="1">
      <c r="A4" s="365" t="s">
        <v>1297</v>
      </c>
      <c r="B4" s="366" t="s">
        <v>588</v>
      </c>
      <c r="C4" s="366" t="s">
        <v>1137</v>
      </c>
      <c r="D4" s="246" t="s">
        <v>595</v>
      </c>
      <c r="E4" s="246" t="s">
        <v>596</v>
      </c>
    </row>
    <row r="5" spans="1:254" s="493" customFormat="1" ht="42" customHeight="1">
      <c r="A5" s="499"/>
      <c r="B5" s="366" t="s">
        <v>9</v>
      </c>
      <c r="C5" s="500">
        <f>SUM(C6:C10)</f>
        <v>10000</v>
      </c>
      <c r="D5" s="501"/>
      <c r="E5" s="502"/>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c r="HA5" s="495"/>
      <c r="HB5" s="495"/>
      <c r="HC5" s="495"/>
      <c r="HD5" s="495"/>
      <c r="HE5" s="495"/>
      <c r="HF5" s="495"/>
      <c r="HG5" s="495"/>
      <c r="HH5" s="495"/>
      <c r="HI5" s="495"/>
      <c r="HJ5" s="495"/>
      <c r="HK5" s="495"/>
      <c r="HL5" s="495"/>
      <c r="HM5" s="495"/>
      <c r="HN5" s="495"/>
      <c r="HO5" s="495"/>
      <c r="HP5" s="495"/>
      <c r="HQ5" s="495"/>
      <c r="HR5" s="495"/>
      <c r="HS5" s="495"/>
      <c r="HT5" s="495"/>
      <c r="HU5" s="495"/>
      <c r="HV5" s="495"/>
      <c r="HW5" s="495"/>
      <c r="HX5" s="495"/>
      <c r="HY5" s="495"/>
      <c r="HZ5" s="495"/>
      <c r="IA5" s="495"/>
      <c r="IB5" s="495"/>
      <c r="IC5" s="495"/>
      <c r="ID5" s="495"/>
      <c r="IE5" s="495"/>
      <c r="IF5" s="495"/>
      <c r="IG5" s="495"/>
      <c r="IH5" s="495"/>
      <c r="II5" s="495"/>
      <c r="IJ5" s="495"/>
      <c r="IK5" s="495"/>
      <c r="IL5" s="495"/>
      <c r="IM5" s="495"/>
      <c r="IN5" s="495"/>
      <c r="IO5" s="495"/>
      <c r="IP5" s="495"/>
      <c r="IQ5" s="495"/>
      <c r="IR5" s="495"/>
      <c r="IS5" s="495"/>
      <c r="IT5" s="495"/>
    </row>
    <row r="6" spans="1:254" s="493" customFormat="1" ht="42" customHeight="1">
      <c r="A6" s="499">
        <v>607001</v>
      </c>
      <c r="B6" s="499" t="s">
        <v>601</v>
      </c>
      <c r="C6" s="503">
        <v>2000</v>
      </c>
      <c r="D6" s="503">
        <v>2100201</v>
      </c>
      <c r="E6" s="503">
        <v>51301</v>
      </c>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c r="HA6" s="495"/>
      <c r="HB6" s="495"/>
      <c r="HC6" s="495"/>
      <c r="HD6" s="495"/>
      <c r="HE6" s="495"/>
      <c r="HF6" s="495"/>
      <c r="HG6" s="495"/>
      <c r="HH6" s="495"/>
      <c r="HI6" s="495"/>
      <c r="HJ6" s="495"/>
      <c r="HK6" s="495"/>
      <c r="HL6" s="495"/>
      <c r="HM6" s="495"/>
      <c r="HN6" s="495"/>
      <c r="HO6" s="495"/>
      <c r="HP6" s="495"/>
      <c r="HQ6" s="495"/>
      <c r="HR6" s="495"/>
      <c r="HS6" s="495"/>
      <c r="HT6" s="495"/>
      <c r="HU6" s="495"/>
      <c r="HV6" s="495"/>
      <c r="HW6" s="495"/>
      <c r="HX6" s="495"/>
      <c r="HY6" s="495"/>
      <c r="HZ6" s="495"/>
      <c r="IA6" s="495"/>
      <c r="IB6" s="495"/>
      <c r="IC6" s="495"/>
      <c r="ID6" s="495"/>
      <c r="IE6" s="495"/>
      <c r="IF6" s="495"/>
      <c r="IG6" s="495"/>
      <c r="IH6" s="495"/>
      <c r="II6" s="495"/>
      <c r="IJ6" s="495"/>
      <c r="IK6" s="495"/>
      <c r="IL6" s="495"/>
      <c r="IM6" s="495"/>
      <c r="IN6" s="495"/>
      <c r="IO6" s="495"/>
      <c r="IP6" s="495"/>
      <c r="IQ6" s="495"/>
      <c r="IR6" s="495"/>
      <c r="IS6" s="495"/>
      <c r="IT6" s="495"/>
    </row>
    <row r="7" spans="1:254" s="493" customFormat="1" ht="42" customHeight="1">
      <c r="A7" s="499">
        <v>610001</v>
      </c>
      <c r="B7" s="499" t="s">
        <v>978</v>
      </c>
      <c r="C7" s="503">
        <v>2000</v>
      </c>
      <c r="D7" s="503">
        <v>2100201</v>
      </c>
      <c r="E7" s="503">
        <v>51301</v>
      </c>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T7" s="495"/>
      <c r="EU7" s="495"/>
      <c r="EV7" s="495"/>
      <c r="EW7" s="495"/>
      <c r="EX7" s="495"/>
      <c r="EY7" s="495"/>
      <c r="EZ7" s="495"/>
      <c r="FA7" s="495"/>
      <c r="FB7" s="495"/>
      <c r="FC7" s="495"/>
      <c r="FD7" s="495"/>
      <c r="FE7" s="495"/>
      <c r="FF7" s="495"/>
      <c r="FG7" s="495"/>
      <c r="FH7" s="495"/>
      <c r="FI7" s="495"/>
      <c r="FJ7" s="495"/>
      <c r="FK7" s="495"/>
      <c r="FL7" s="495"/>
      <c r="FM7" s="495"/>
      <c r="FN7" s="495"/>
      <c r="FO7" s="495"/>
      <c r="FP7" s="495"/>
      <c r="FQ7" s="495"/>
      <c r="FR7" s="495"/>
      <c r="FS7" s="495"/>
      <c r="FT7" s="495"/>
      <c r="FU7" s="495"/>
      <c r="FV7" s="495"/>
      <c r="FW7" s="495"/>
      <c r="FX7" s="495"/>
      <c r="FY7" s="495"/>
      <c r="FZ7" s="495"/>
      <c r="GA7" s="495"/>
      <c r="GB7" s="495"/>
      <c r="GC7" s="495"/>
      <c r="GD7" s="495"/>
      <c r="GE7" s="495"/>
      <c r="GF7" s="495"/>
      <c r="GG7" s="495"/>
      <c r="GH7" s="495"/>
      <c r="GI7" s="495"/>
      <c r="GJ7" s="495"/>
      <c r="GK7" s="495"/>
      <c r="GL7" s="495"/>
      <c r="GM7" s="495"/>
      <c r="GN7" s="495"/>
      <c r="GO7" s="495"/>
      <c r="GP7" s="495"/>
      <c r="GQ7" s="495"/>
      <c r="GR7" s="495"/>
      <c r="GS7" s="495"/>
      <c r="GT7" s="495"/>
      <c r="GU7" s="495"/>
      <c r="GV7" s="495"/>
      <c r="GW7" s="495"/>
      <c r="GX7" s="495"/>
      <c r="GY7" s="495"/>
      <c r="GZ7" s="495"/>
      <c r="HA7" s="495"/>
      <c r="HB7" s="495"/>
      <c r="HC7" s="495"/>
      <c r="HD7" s="495"/>
      <c r="HE7" s="495"/>
      <c r="HF7" s="495"/>
      <c r="HG7" s="495"/>
      <c r="HH7" s="495"/>
      <c r="HI7" s="495"/>
      <c r="HJ7" s="495"/>
      <c r="HK7" s="495"/>
      <c r="HL7" s="495"/>
      <c r="HM7" s="495"/>
      <c r="HN7" s="495"/>
      <c r="HO7" s="495"/>
      <c r="HP7" s="495"/>
      <c r="HQ7" s="495"/>
      <c r="HR7" s="495"/>
      <c r="HS7" s="495"/>
      <c r="HT7" s="495"/>
      <c r="HU7" s="495"/>
      <c r="HV7" s="495"/>
      <c r="HW7" s="495"/>
      <c r="HX7" s="495"/>
      <c r="HY7" s="495"/>
      <c r="HZ7" s="495"/>
      <c r="IA7" s="495"/>
      <c r="IB7" s="495"/>
      <c r="IC7" s="495"/>
      <c r="ID7" s="495"/>
      <c r="IE7" s="495"/>
      <c r="IF7" s="495"/>
      <c r="IG7" s="495"/>
      <c r="IH7" s="495"/>
      <c r="II7" s="495"/>
      <c r="IJ7" s="495"/>
      <c r="IK7" s="495"/>
      <c r="IL7" s="495"/>
      <c r="IM7" s="495"/>
      <c r="IN7" s="495"/>
      <c r="IO7" s="495"/>
      <c r="IP7" s="495"/>
      <c r="IQ7" s="495"/>
      <c r="IR7" s="495"/>
      <c r="IS7" s="495"/>
      <c r="IT7" s="495"/>
    </row>
    <row r="8" spans="1:254" s="493" customFormat="1" ht="42" customHeight="1">
      <c r="A8" s="499">
        <v>619001</v>
      </c>
      <c r="B8" s="499" t="s">
        <v>700</v>
      </c>
      <c r="C8" s="503">
        <v>2000</v>
      </c>
      <c r="D8" s="503">
        <v>2100201</v>
      </c>
      <c r="E8" s="503">
        <v>51301</v>
      </c>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c r="CC8" s="495"/>
      <c r="CD8" s="495"/>
      <c r="CE8" s="495"/>
      <c r="CF8" s="495"/>
      <c r="CG8" s="495"/>
      <c r="CH8" s="495"/>
      <c r="CI8" s="495"/>
      <c r="CJ8" s="495"/>
      <c r="CK8" s="495"/>
      <c r="CL8" s="495"/>
      <c r="CM8" s="495"/>
      <c r="CN8" s="495"/>
      <c r="CO8" s="495"/>
      <c r="CP8" s="495"/>
      <c r="CQ8" s="495"/>
      <c r="CR8" s="495"/>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5"/>
      <c r="EM8" s="495"/>
      <c r="EN8" s="495"/>
      <c r="EO8" s="495"/>
      <c r="EP8" s="495"/>
      <c r="EQ8" s="495"/>
      <c r="ER8" s="495"/>
      <c r="ES8" s="495"/>
      <c r="ET8" s="495"/>
      <c r="EU8" s="495"/>
      <c r="EV8" s="495"/>
      <c r="EW8" s="495"/>
      <c r="EX8" s="495"/>
      <c r="EY8" s="495"/>
      <c r="EZ8" s="495"/>
      <c r="FA8" s="495"/>
      <c r="FB8" s="495"/>
      <c r="FC8" s="495"/>
      <c r="FD8" s="495"/>
      <c r="FE8" s="495"/>
      <c r="FF8" s="495"/>
      <c r="FG8" s="495"/>
      <c r="FH8" s="495"/>
      <c r="FI8" s="495"/>
      <c r="FJ8" s="495"/>
      <c r="FK8" s="495"/>
      <c r="FL8" s="495"/>
      <c r="FM8" s="495"/>
      <c r="FN8" s="495"/>
      <c r="FO8" s="495"/>
      <c r="FP8" s="495"/>
      <c r="FQ8" s="495"/>
      <c r="FR8" s="495"/>
      <c r="FS8" s="495"/>
      <c r="FT8" s="495"/>
      <c r="FU8" s="495"/>
      <c r="FV8" s="495"/>
      <c r="FW8" s="495"/>
      <c r="FX8" s="495"/>
      <c r="FY8" s="495"/>
      <c r="FZ8" s="495"/>
      <c r="GA8" s="495"/>
      <c r="GB8" s="495"/>
      <c r="GC8" s="495"/>
      <c r="GD8" s="495"/>
      <c r="GE8" s="495"/>
      <c r="GF8" s="495"/>
      <c r="GG8" s="495"/>
      <c r="GH8" s="495"/>
      <c r="GI8" s="495"/>
      <c r="GJ8" s="495"/>
      <c r="GK8" s="495"/>
      <c r="GL8" s="495"/>
      <c r="GM8" s="495"/>
      <c r="GN8" s="495"/>
      <c r="GO8" s="495"/>
      <c r="GP8" s="495"/>
      <c r="GQ8" s="495"/>
      <c r="GR8" s="495"/>
      <c r="GS8" s="495"/>
      <c r="GT8" s="495"/>
      <c r="GU8" s="495"/>
      <c r="GV8" s="495"/>
      <c r="GW8" s="495"/>
      <c r="GX8" s="495"/>
      <c r="GY8" s="495"/>
      <c r="GZ8" s="495"/>
      <c r="HA8" s="495"/>
      <c r="HB8" s="495"/>
      <c r="HC8" s="495"/>
      <c r="HD8" s="495"/>
      <c r="HE8" s="495"/>
      <c r="HF8" s="495"/>
      <c r="HG8" s="495"/>
      <c r="HH8" s="495"/>
      <c r="HI8" s="495"/>
      <c r="HJ8" s="495"/>
      <c r="HK8" s="495"/>
      <c r="HL8" s="495"/>
      <c r="HM8" s="495"/>
      <c r="HN8" s="495"/>
      <c r="HO8" s="495"/>
      <c r="HP8" s="495"/>
      <c r="HQ8" s="495"/>
      <c r="HR8" s="495"/>
      <c r="HS8" s="495"/>
      <c r="HT8" s="495"/>
      <c r="HU8" s="495"/>
      <c r="HV8" s="495"/>
      <c r="HW8" s="495"/>
      <c r="HX8" s="495"/>
      <c r="HY8" s="495"/>
      <c r="HZ8" s="495"/>
      <c r="IA8" s="495"/>
      <c r="IB8" s="495"/>
      <c r="IC8" s="495"/>
      <c r="ID8" s="495"/>
      <c r="IE8" s="495"/>
      <c r="IF8" s="495"/>
      <c r="IG8" s="495"/>
      <c r="IH8" s="495"/>
      <c r="II8" s="495"/>
      <c r="IJ8" s="495"/>
      <c r="IK8" s="495"/>
      <c r="IL8" s="495"/>
      <c r="IM8" s="495"/>
      <c r="IN8" s="495"/>
      <c r="IO8" s="495"/>
      <c r="IP8" s="495"/>
      <c r="IQ8" s="495"/>
      <c r="IR8" s="495"/>
      <c r="IS8" s="495"/>
      <c r="IT8" s="495"/>
    </row>
    <row r="9" spans="1:254" s="493" customFormat="1" ht="42" customHeight="1">
      <c r="A9" s="499">
        <v>620001</v>
      </c>
      <c r="B9" s="499" t="s">
        <v>701</v>
      </c>
      <c r="C9" s="503">
        <v>2000</v>
      </c>
      <c r="D9" s="503">
        <v>2100201</v>
      </c>
      <c r="E9" s="503">
        <v>51301</v>
      </c>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5"/>
      <c r="GD9" s="495"/>
      <c r="GE9" s="495"/>
      <c r="GF9" s="495"/>
      <c r="GG9" s="495"/>
      <c r="GH9" s="495"/>
      <c r="GI9" s="495"/>
      <c r="GJ9" s="495"/>
      <c r="GK9" s="495"/>
      <c r="GL9" s="495"/>
      <c r="GM9" s="495"/>
      <c r="GN9" s="495"/>
      <c r="GO9" s="495"/>
      <c r="GP9" s="495"/>
      <c r="GQ9" s="495"/>
      <c r="GR9" s="495"/>
      <c r="GS9" s="495"/>
      <c r="GT9" s="495"/>
      <c r="GU9" s="495"/>
      <c r="GV9" s="495"/>
      <c r="GW9" s="495"/>
      <c r="GX9" s="495"/>
      <c r="GY9" s="495"/>
      <c r="GZ9" s="495"/>
      <c r="HA9" s="495"/>
      <c r="HB9" s="495"/>
      <c r="HC9" s="495"/>
      <c r="HD9" s="495"/>
      <c r="HE9" s="495"/>
      <c r="HF9" s="495"/>
      <c r="HG9" s="495"/>
      <c r="HH9" s="495"/>
      <c r="HI9" s="495"/>
      <c r="HJ9" s="495"/>
      <c r="HK9" s="495"/>
      <c r="HL9" s="495"/>
      <c r="HM9" s="495"/>
      <c r="HN9" s="495"/>
      <c r="HO9" s="495"/>
      <c r="HP9" s="495"/>
      <c r="HQ9" s="495"/>
      <c r="HR9" s="495"/>
      <c r="HS9" s="495"/>
      <c r="HT9" s="495"/>
      <c r="HU9" s="495"/>
      <c r="HV9" s="495"/>
      <c r="HW9" s="495"/>
      <c r="HX9" s="495"/>
      <c r="HY9" s="495"/>
      <c r="HZ9" s="495"/>
      <c r="IA9" s="495"/>
      <c r="IB9" s="495"/>
      <c r="IC9" s="495"/>
      <c r="ID9" s="495"/>
      <c r="IE9" s="495"/>
      <c r="IF9" s="495"/>
      <c r="IG9" s="495"/>
      <c r="IH9" s="495"/>
      <c r="II9" s="495"/>
      <c r="IJ9" s="495"/>
      <c r="IK9" s="495"/>
      <c r="IL9" s="495"/>
      <c r="IM9" s="495"/>
      <c r="IN9" s="495"/>
      <c r="IO9" s="495"/>
      <c r="IP9" s="495"/>
      <c r="IQ9" s="495"/>
      <c r="IR9" s="495"/>
      <c r="IS9" s="495"/>
      <c r="IT9" s="495"/>
    </row>
    <row r="10" spans="1:254" s="493" customFormat="1" ht="42" customHeight="1">
      <c r="A10" s="499">
        <v>621001</v>
      </c>
      <c r="B10" s="499" t="s">
        <v>631</v>
      </c>
      <c r="C10" s="503">
        <v>2000</v>
      </c>
      <c r="D10" s="503">
        <v>2100201</v>
      </c>
      <c r="E10" s="503">
        <v>51301</v>
      </c>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c r="HA10" s="495"/>
      <c r="HB10" s="495"/>
      <c r="HC10" s="495"/>
      <c r="HD10" s="495"/>
      <c r="HE10" s="495"/>
      <c r="HF10" s="495"/>
      <c r="HG10" s="495"/>
      <c r="HH10" s="495"/>
      <c r="HI10" s="495"/>
      <c r="HJ10" s="495"/>
      <c r="HK10" s="495"/>
      <c r="HL10" s="495"/>
      <c r="HM10" s="495"/>
      <c r="HN10" s="495"/>
      <c r="HO10" s="495"/>
      <c r="HP10" s="495"/>
      <c r="HQ10" s="495"/>
      <c r="HR10" s="495"/>
      <c r="HS10" s="495"/>
      <c r="HT10" s="495"/>
      <c r="HU10" s="495"/>
      <c r="HV10" s="495"/>
      <c r="HW10" s="495"/>
      <c r="HX10" s="495"/>
      <c r="HY10" s="495"/>
      <c r="HZ10" s="495"/>
      <c r="IA10" s="495"/>
      <c r="IB10" s="495"/>
      <c r="IC10" s="495"/>
      <c r="ID10" s="495"/>
      <c r="IE10" s="495"/>
      <c r="IF10" s="495"/>
      <c r="IG10" s="495"/>
      <c r="IH10" s="495"/>
      <c r="II10" s="495"/>
      <c r="IJ10" s="495"/>
      <c r="IK10" s="495"/>
      <c r="IL10" s="495"/>
      <c r="IM10" s="495"/>
      <c r="IN10" s="495"/>
      <c r="IO10" s="495"/>
      <c r="IP10" s="495"/>
      <c r="IQ10" s="495"/>
      <c r="IR10" s="495"/>
      <c r="IS10" s="495"/>
      <c r="IT10" s="495"/>
    </row>
  </sheetData>
  <sheetProtection/>
  <mergeCells count="2">
    <mergeCell ref="B2:E2"/>
    <mergeCell ref="C3:E3"/>
  </mergeCells>
  <printOptions horizontalCentered="1"/>
  <pageMargins left="0.39305555555555555" right="0.39305555555555555" top="0.5902777777777778" bottom="0.7868055555555555" header="0.5118055555555555" footer="0.5118055555555555"/>
  <pageSetup horizontalDpi="600" verticalDpi="600" orientation="portrait" paperSize="9" scale="99"/>
  <headerFooter>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SheetLayoutView="100" workbookViewId="0" topLeftCell="A1">
      <pane ySplit="4" topLeftCell="A55" activePane="bottomLeft" state="frozen"/>
      <selection pane="bottomLeft" activeCell="B2" sqref="B2:N2"/>
    </sheetView>
  </sheetViews>
  <sheetFormatPr defaultColWidth="10.28125" defaultRowHeight="12.75"/>
  <cols>
    <col min="1" max="1" width="12.421875" style="444" hidden="1" customWidth="1"/>
    <col min="2" max="2" width="20.8515625" style="444" customWidth="1"/>
    <col min="3" max="3" width="14.7109375" style="445" customWidth="1"/>
    <col min="4" max="4" width="14.421875" style="445" customWidth="1"/>
    <col min="5" max="5" width="11.8515625" style="445" customWidth="1"/>
    <col min="6" max="6" width="15.00390625" style="445" customWidth="1"/>
    <col min="7" max="7" width="15.00390625" style="446" customWidth="1"/>
    <col min="8" max="9" width="15.00390625" style="445" customWidth="1"/>
    <col min="10" max="10" width="14.28125" style="445" customWidth="1"/>
    <col min="11" max="11" width="12.8515625" style="445" customWidth="1"/>
    <col min="12" max="12" width="10.57421875" style="274" bestFit="1" customWidth="1"/>
    <col min="13" max="13" width="10.28125" style="274" customWidth="1"/>
    <col min="14" max="14" width="10.28125" style="274" hidden="1" customWidth="1"/>
    <col min="15" max="16384" width="10.28125" style="274" customWidth="1"/>
  </cols>
  <sheetData>
    <row r="1" ht="18" customHeight="1">
      <c r="B1" s="447" t="s">
        <v>1769</v>
      </c>
    </row>
    <row r="2" spans="2:14" ht="34.5" customHeight="1">
      <c r="B2" s="448" t="s">
        <v>1770</v>
      </c>
      <c r="C2" s="448"/>
      <c r="D2" s="448"/>
      <c r="E2" s="448"/>
      <c r="F2" s="448"/>
      <c r="G2" s="448"/>
      <c r="H2" s="448"/>
      <c r="I2" s="448"/>
      <c r="J2" s="448"/>
      <c r="K2" s="448"/>
      <c r="L2" s="448"/>
      <c r="M2" s="448"/>
      <c r="N2" s="448"/>
    </row>
    <row r="3" spans="3:14" ht="24" customHeight="1">
      <c r="C3" s="449"/>
      <c r="D3" s="449"/>
      <c r="E3" s="450"/>
      <c r="F3" s="450"/>
      <c r="G3" s="450"/>
      <c r="H3" s="450"/>
      <c r="I3" s="474"/>
      <c r="M3" s="475" t="s">
        <v>586</v>
      </c>
      <c r="N3" s="475"/>
    </row>
    <row r="4" spans="1:14" s="440" customFormat="1" ht="51" customHeight="1">
      <c r="A4" s="421" t="s">
        <v>1297</v>
      </c>
      <c r="B4" s="421" t="s">
        <v>1771</v>
      </c>
      <c r="C4" s="421" t="s">
        <v>1312</v>
      </c>
      <c r="D4" s="421" t="s">
        <v>1772</v>
      </c>
      <c r="E4" s="451" t="s">
        <v>1773</v>
      </c>
      <c r="F4" s="451" t="s">
        <v>1774</v>
      </c>
      <c r="G4" s="421" t="s">
        <v>1775</v>
      </c>
      <c r="H4" s="451" t="s">
        <v>1776</v>
      </c>
      <c r="I4" s="451" t="s">
        <v>1777</v>
      </c>
      <c r="J4" s="451" t="s">
        <v>1778</v>
      </c>
      <c r="K4" s="451" t="s">
        <v>1779</v>
      </c>
      <c r="L4" s="246" t="s">
        <v>595</v>
      </c>
      <c r="M4" s="246" t="s">
        <v>596</v>
      </c>
      <c r="N4" s="246" t="s">
        <v>1171</v>
      </c>
    </row>
    <row r="5" spans="1:14" s="441" customFormat="1" ht="27" customHeight="1">
      <c r="A5" s="400"/>
      <c r="B5" s="400" t="s">
        <v>9</v>
      </c>
      <c r="C5" s="452">
        <f aca="true" t="shared" si="0" ref="C5:K5">C55+C77</f>
        <v>8336.15</v>
      </c>
      <c r="D5" s="452">
        <f t="shared" si="0"/>
        <v>5245</v>
      </c>
      <c r="E5" s="452">
        <f t="shared" si="0"/>
        <v>54</v>
      </c>
      <c r="F5" s="452">
        <f t="shared" si="0"/>
        <v>1950</v>
      </c>
      <c r="G5" s="452">
        <f t="shared" si="0"/>
        <v>350</v>
      </c>
      <c r="H5" s="452">
        <f t="shared" si="0"/>
        <v>24</v>
      </c>
      <c r="I5" s="452">
        <f t="shared" si="0"/>
        <v>142.5</v>
      </c>
      <c r="J5" s="452">
        <f t="shared" si="0"/>
        <v>460.65</v>
      </c>
      <c r="K5" s="452">
        <f t="shared" si="0"/>
        <v>110</v>
      </c>
      <c r="L5" s="476"/>
      <c r="M5" s="476"/>
      <c r="N5" s="477"/>
    </row>
    <row r="6" spans="1:14" s="441" customFormat="1" ht="27" customHeight="1" hidden="1">
      <c r="A6" s="400"/>
      <c r="B6" s="400" t="s">
        <v>9</v>
      </c>
      <c r="C6" s="452">
        <f aca="true" t="shared" si="1" ref="C6:K6">C7+C55+C77</f>
        <v>15527.31</v>
      </c>
      <c r="D6" s="452">
        <f t="shared" si="1"/>
        <v>12030.66</v>
      </c>
      <c r="E6" s="452">
        <f t="shared" si="1"/>
        <v>54</v>
      </c>
      <c r="F6" s="452">
        <f t="shared" si="1"/>
        <v>1950</v>
      </c>
      <c r="G6" s="452">
        <f t="shared" si="1"/>
        <v>442</v>
      </c>
      <c r="H6" s="452">
        <f t="shared" si="1"/>
        <v>80</v>
      </c>
      <c r="I6" s="452">
        <f t="shared" si="1"/>
        <v>400</v>
      </c>
      <c r="J6" s="452">
        <f t="shared" si="1"/>
        <v>460.65</v>
      </c>
      <c r="K6" s="452">
        <f t="shared" si="1"/>
        <v>110</v>
      </c>
      <c r="L6" s="476"/>
      <c r="M6" s="476"/>
      <c r="N6" s="477"/>
    </row>
    <row r="7" spans="1:14" s="441" customFormat="1" ht="27" customHeight="1" hidden="1">
      <c r="A7" s="400"/>
      <c r="B7" s="400" t="s">
        <v>918</v>
      </c>
      <c r="C7" s="452">
        <f aca="true" t="shared" si="2" ref="C7:K7">SUM(C8:C54)</f>
        <v>7191.16</v>
      </c>
      <c r="D7" s="452">
        <f t="shared" si="2"/>
        <v>6785.66</v>
      </c>
      <c r="E7" s="452">
        <f t="shared" si="2"/>
        <v>0</v>
      </c>
      <c r="F7" s="452">
        <f t="shared" si="2"/>
        <v>0</v>
      </c>
      <c r="G7" s="452">
        <f t="shared" si="2"/>
        <v>92</v>
      </c>
      <c r="H7" s="452">
        <f t="shared" si="2"/>
        <v>56</v>
      </c>
      <c r="I7" s="452">
        <f t="shared" si="2"/>
        <v>257.5</v>
      </c>
      <c r="J7" s="452">
        <f t="shared" si="2"/>
        <v>0</v>
      </c>
      <c r="K7" s="452">
        <f t="shared" si="2"/>
        <v>0</v>
      </c>
      <c r="L7" s="476"/>
      <c r="M7" s="476"/>
      <c r="N7" s="477"/>
    </row>
    <row r="8" spans="1:14" s="442" customFormat="1" ht="27" customHeight="1" hidden="1">
      <c r="A8" s="453">
        <v>156099</v>
      </c>
      <c r="B8" s="454" t="s">
        <v>1780</v>
      </c>
      <c r="C8" s="455">
        <f aca="true" t="shared" si="3" ref="C8:C71">SUM(D8:K8)</f>
        <v>74.5</v>
      </c>
      <c r="D8" s="456"/>
      <c r="E8" s="456"/>
      <c r="F8" s="456"/>
      <c r="G8" s="456"/>
      <c r="H8" s="456"/>
      <c r="I8" s="478">
        <v>74.5</v>
      </c>
      <c r="J8" s="472"/>
      <c r="K8" s="472"/>
      <c r="L8" s="479">
        <v>2100199</v>
      </c>
      <c r="M8" s="479">
        <v>50502</v>
      </c>
      <c r="N8" s="480">
        <v>30299</v>
      </c>
    </row>
    <row r="9" spans="1:14" s="442" customFormat="1" ht="27" customHeight="1" hidden="1">
      <c r="A9" s="269">
        <v>156099</v>
      </c>
      <c r="B9" s="454" t="s">
        <v>1781</v>
      </c>
      <c r="C9" s="455">
        <f t="shared" si="3"/>
        <v>18</v>
      </c>
      <c r="D9" s="456"/>
      <c r="E9" s="456"/>
      <c r="F9" s="456"/>
      <c r="G9" s="456"/>
      <c r="H9" s="456"/>
      <c r="I9" s="478">
        <v>18</v>
      </c>
      <c r="J9" s="472"/>
      <c r="K9" s="472"/>
      <c r="L9" s="479">
        <v>2100199</v>
      </c>
      <c r="M9" s="479">
        <v>50502</v>
      </c>
      <c r="N9" s="480">
        <v>30299</v>
      </c>
    </row>
    <row r="10" spans="1:14" s="442" customFormat="1" ht="27" customHeight="1" hidden="1">
      <c r="A10" s="269">
        <v>156099</v>
      </c>
      <c r="B10" s="454" t="s">
        <v>1782</v>
      </c>
      <c r="C10" s="455">
        <f t="shared" si="3"/>
        <v>3</v>
      </c>
      <c r="D10" s="456"/>
      <c r="E10" s="456"/>
      <c r="F10" s="456"/>
      <c r="G10" s="456"/>
      <c r="H10" s="456"/>
      <c r="I10" s="478">
        <v>3</v>
      </c>
      <c r="J10" s="472"/>
      <c r="K10" s="472"/>
      <c r="L10" s="479">
        <v>2100199</v>
      </c>
      <c r="M10" s="479">
        <v>50502</v>
      </c>
      <c r="N10" s="480">
        <v>30299</v>
      </c>
    </row>
    <row r="11" spans="1:14" s="442" customFormat="1" ht="27" customHeight="1" hidden="1">
      <c r="A11" s="269">
        <v>156002</v>
      </c>
      <c r="B11" s="269" t="s">
        <v>1783</v>
      </c>
      <c r="C11" s="455">
        <f t="shared" si="3"/>
        <v>157.5</v>
      </c>
      <c r="D11" s="456">
        <v>115</v>
      </c>
      <c r="E11" s="455"/>
      <c r="F11" s="455"/>
      <c r="G11" s="457"/>
      <c r="H11" s="457"/>
      <c r="I11" s="478">
        <v>42.5</v>
      </c>
      <c r="J11" s="481"/>
      <c r="K11" s="472"/>
      <c r="L11" s="479">
        <v>2100199</v>
      </c>
      <c r="M11" s="479">
        <v>50502</v>
      </c>
      <c r="N11" s="480">
        <v>30299</v>
      </c>
    </row>
    <row r="12" spans="1:14" s="442" customFormat="1" ht="27" customHeight="1" hidden="1">
      <c r="A12" s="269">
        <v>156011</v>
      </c>
      <c r="B12" s="458" t="s">
        <v>1016</v>
      </c>
      <c r="C12" s="455">
        <f t="shared" si="3"/>
        <v>13</v>
      </c>
      <c r="D12" s="456"/>
      <c r="E12" s="456"/>
      <c r="F12" s="456"/>
      <c r="G12" s="456"/>
      <c r="H12" s="456"/>
      <c r="I12" s="482">
        <v>13</v>
      </c>
      <c r="J12" s="472"/>
      <c r="K12" s="472"/>
      <c r="L12" s="479">
        <v>2100199</v>
      </c>
      <c r="M12" s="479">
        <v>50502</v>
      </c>
      <c r="N12" s="480">
        <v>30299</v>
      </c>
    </row>
    <row r="13" spans="1:14" s="442" customFormat="1" ht="27" customHeight="1" hidden="1">
      <c r="A13" s="269">
        <v>156012</v>
      </c>
      <c r="B13" s="458" t="s">
        <v>1017</v>
      </c>
      <c r="C13" s="455">
        <f t="shared" si="3"/>
        <v>12.5</v>
      </c>
      <c r="D13" s="456"/>
      <c r="E13" s="456"/>
      <c r="F13" s="456"/>
      <c r="G13" s="456"/>
      <c r="H13" s="456"/>
      <c r="I13" s="482">
        <v>12.5</v>
      </c>
      <c r="J13" s="472"/>
      <c r="K13" s="472"/>
      <c r="L13" s="479">
        <v>2100199</v>
      </c>
      <c r="M13" s="479">
        <v>50502</v>
      </c>
      <c r="N13" s="480">
        <v>30299</v>
      </c>
    </row>
    <row r="14" spans="1:14" s="442" customFormat="1" ht="27" customHeight="1" hidden="1">
      <c r="A14" s="269">
        <v>156022</v>
      </c>
      <c r="B14" s="458" t="s">
        <v>1018</v>
      </c>
      <c r="C14" s="455">
        <f t="shared" si="3"/>
        <v>9</v>
      </c>
      <c r="D14" s="456"/>
      <c r="E14" s="456"/>
      <c r="F14" s="456"/>
      <c r="G14" s="456"/>
      <c r="H14" s="456"/>
      <c r="I14" s="482">
        <v>9</v>
      </c>
      <c r="J14" s="472"/>
      <c r="K14" s="472"/>
      <c r="L14" s="479">
        <v>2100199</v>
      </c>
      <c r="M14" s="479">
        <v>50502</v>
      </c>
      <c r="N14" s="480">
        <v>30299</v>
      </c>
    </row>
    <row r="15" spans="1:14" s="442" customFormat="1" ht="27" customHeight="1" hidden="1">
      <c r="A15" s="269">
        <v>156026</v>
      </c>
      <c r="B15" s="458" t="s">
        <v>1013</v>
      </c>
      <c r="C15" s="455">
        <f t="shared" si="3"/>
        <v>11</v>
      </c>
      <c r="D15" s="456"/>
      <c r="E15" s="456"/>
      <c r="F15" s="456"/>
      <c r="G15" s="456"/>
      <c r="H15" s="456"/>
      <c r="I15" s="482">
        <v>11</v>
      </c>
      <c r="J15" s="472"/>
      <c r="K15" s="472"/>
      <c r="L15" s="479">
        <v>2100199</v>
      </c>
      <c r="M15" s="479">
        <v>50502</v>
      </c>
      <c r="N15" s="480">
        <v>30299</v>
      </c>
    </row>
    <row r="16" spans="1:14" s="442" customFormat="1" ht="27" customHeight="1" hidden="1">
      <c r="A16" s="459">
        <v>156078</v>
      </c>
      <c r="B16" s="454" t="s">
        <v>1784</v>
      </c>
      <c r="C16" s="455">
        <f t="shared" si="3"/>
        <v>3.5</v>
      </c>
      <c r="D16" s="456"/>
      <c r="E16" s="456"/>
      <c r="F16" s="456"/>
      <c r="G16" s="456"/>
      <c r="H16" s="456"/>
      <c r="I16" s="478">
        <v>3.5</v>
      </c>
      <c r="J16" s="472"/>
      <c r="K16" s="472"/>
      <c r="L16" s="479">
        <v>2100199</v>
      </c>
      <c r="M16" s="479">
        <v>50502</v>
      </c>
      <c r="N16" s="480">
        <v>30299</v>
      </c>
    </row>
    <row r="17" spans="1:14" s="442" customFormat="1" ht="27" customHeight="1" hidden="1">
      <c r="A17" s="269">
        <v>174001</v>
      </c>
      <c r="B17" s="453" t="s">
        <v>1785</v>
      </c>
      <c r="C17" s="455">
        <f t="shared" si="3"/>
        <v>905</v>
      </c>
      <c r="D17" s="456">
        <v>905</v>
      </c>
      <c r="E17" s="456"/>
      <c r="F17" s="456"/>
      <c r="G17" s="456"/>
      <c r="H17" s="456"/>
      <c r="I17" s="456"/>
      <c r="J17" s="472"/>
      <c r="K17" s="472"/>
      <c r="L17" s="479">
        <v>2100199</v>
      </c>
      <c r="M17" s="479">
        <v>50202</v>
      </c>
      <c r="N17" s="480">
        <v>30299</v>
      </c>
    </row>
    <row r="18" spans="1:14" s="442" customFormat="1" ht="27" customHeight="1" hidden="1">
      <c r="A18" s="269">
        <v>174003</v>
      </c>
      <c r="B18" s="453" t="s">
        <v>920</v>
      </c>
      <c r="C18" s="455">
        <f t="shared" si="3"/>
        <v>39.5</v>
      </c>
      <c r="D18" s="456"/>
      <c r="E18" s="456"/>
      <c r="F18" s="456"/>
      <c r="G18" s="456"/>
      <c r="H18" s="456">
        <v>6</v>
      </c>
      <c r="I18" s="456">
        <v>33.5</v>
      </c>
      <c r="J18" s="472"/>
      <c r="K18" s="472"/>
      <c r="L18" s="479">
        <v>2100199</v>
      </c>
      <c r="M18" s="479">
        <v>50502</v>
      </c>
      <c r="N18" s="480">
        <v>30299</v>
      </c>
    </row>
    <row r="19" spans="1:14" s="442" customFormat="1" ht="27" customHeight="1" hidden="1">
      <c r="A19" s="269">
        <v>174004</v>
      </c>
      <c r="B19" s="269" t="s">
        <v>1786</v>
      </c>
      <c r="C19" s="455">
        <f t="shared" si="3"/>
        <v>227</v>
      </c>
      <c r="D19" s="456">
        <v>220</v>
      </c>
      <c r="E19" s="456"/>
      <c r="F19" s="456"/>
      <c r="G19" s="456">
        <v>7</v>
      </c>
      <c r="H19" s="456"/>
      <c r="I19" s="456"/>
      <c r="J19" s="472"/>
      <c r="K19" s="472"/>
      <c r="L19" s="479">
        <v>2100199</v>
      </c>
      <c r="M19" s="479">
        <v>50502</v>
      </c>
      <c r="N19" s="480">
        <v>30299</v>
      </c>
    </row>
    <row r="20" spans="1:14" s="442" customFormat="1" ht="27" customHeight="1" hidden="1">
      <c r="A20" s="269">
        <v>174005</v>
      </c>
      <c r="B20" s="269" t="s">
        <v>1787</v>
      </c>
      <c r="C20" s="455">
        <f t="shared" si="3"/>
        <v>799.66</v>
      </c>
      <c r="D20" s="456">
        <v>792.66</v>
      </c>
      <c r="E20" s="456"/>
      <c r="F20" s="456"/>
      <c r="G20" s="456"/>
      <c r="H20" s="456"/>
      <c r="I20" s="456">
        <v>7</v>
      </c>
      <c r="J20" s="472"/>
      <c r="K20" s="472"/>
      <c r="L20" s="479">
        <v>2100199</v>
      </c>
      <c r="M20" s="479">
        <v>50502</v>
      </c>
      <c r="N20" s="480">
        <v>30299</v>
      </c>
    </row>
    <row r="21" spans="1:14" s="442" customFormat="1" ht="27" customHeight="1" hidden="1">
      <c r="A21" s="269">
        <v>174006</v>
      </c>
      <c r="B21" s="458" t="s">
        <v>1788</v>
      </c>
      <c r="C21" s="455">
        <f t="shared" si="3"/>
        <v>5</v>
      </c>
      <c r="D21" s="456"/>
      <c r="E21" s="456"/>
      <c r="F21" s="456"/>
      <c r="G21" s="456"/>
      <c r="H21" s="456"/>
      <c r="I21" s="456">
        <v>5</v>
      </c>
      <c r="J21" s="472"/>
      <c r="K21" s="472"/>
      <c r="L21" s="479">
        <v>2100199</v>
      </c>
      <c r="M21" s="479">
        <v>50502</v>
      </c>
      <c r="N21" s="480">
        <v>30299</v>
      </c>
    </row>
    <row r="22" spans="1:14" s="442" customFormat="1" ht="27" customHeight="1" hidden="1">
      <c r="A22" s="269">
        <v>174007</v>
      </c>
      <c r="B22" s="458" t="s">
        <v>921</v>
      </c>
      <c r="C22" s="455">
        <f t="shared" si="3"/>
        <v>5</v>
      </c>
      <c r="D22" s="456"/>
      <c r="E22" s="456"/>
      <c r="F22" s="456"/>
      <c r="G22" s="456"/>
      <c r="H22" s="456">
        <v>2</v>
      </c>
      <c r="I22" s="456">
        <v>3</v>
      </c>
      <c r="J22" s="472"/>
      <c r="K22" s="472"/>
      <c r="L22" s="479">
        <v>2100199</v>
      </c>
      <c r="M22" s="479">
        <v>50502</v>
      </c>
      <c r="N22" s="480">
        <v>30299</v>
      </c>
    </row>
    <row r="23" spans="1:14" s="442" customFormat="1" ht="27" customHeight="1" hidden="1">
      <c r="A23" s="269">
        <v>174008</v>
      </c>
      <c r="B23" s="453" t="s">
        <v>1789</v>
      </c>
      <c r="C23" s="455">
        <f t="shared" si="3"/>
        <v>200</v>
      </c>
      <c r="D23" s="456">
        <v>200</v>
      </c>
      <c r="E23" s="456"/>
      <c r="F23" s="456"/>
      <c r="G23" s="456"/>
      <c r="H23" s="456"/>
      <c r="I23" s="456"/>
      <c r="J23" s="472"/>
      <c r="K23" s="472"/>
      <c r="L23" s="479">
        <v>2100199</v>
      </c>
      <c r="M23" s="479">
        <v>50502</v>
      </c>
      <c r="N23" s="480">
        <v>30299</v>
      </c>
    </row>
    <row r="24" spans="1:14" s="442" customFormat="1" ht="27" customHeight="1" hidden="1">
      <c r="A24" s="269">
        <v>174009</v>
      </c>
      <c r="B24" s="269" t="s">
        <v>1790</v>
      </c>
      <c r="C24" s="455">
        <f t="shared" si="3"/>
        <v>330</v>
      </c>
      <c r="D24" s="456">
        <v>328</v>
      </c>
      <c r="E24" s="456"/>
      <c r="F24" s="456"/>
      <c r="G24" s="456"/>
      <c r="H24" s="456">
        <v>2</v>
      </c>
      <c r="I24" s="456"/>
      <c r="J24" s="472"/>
      <c r="K24" s="472"/>
      <c r="L24" s="479">
        <v>2100199</v>
      </c>
      <c r="M24" s="479">
        <v>50502</v>
      </c>
      <c r="N24" s="480">
        <v>30299</v>
      </c>
    </row>
    <row r="25" spans="1:14" s="442" customFormat="1" ht="27" customHeight="1" hidden="1">
      <c r="A25" s="269">
        <v>174010</v>
      </c>
      <c r="B25" s="269" t="s">
        <v>1791</v>
      </c>
      <c r="C25" s="455">
        <f t="shared" si="3"/>
        <v>18</v>
      </c>
      <c r="D25" s="456"/>
      <c r="E25" s="456"/>
      <c r="F25" s="456"/>
      <c r="G25" s="456">
        <v>18</v>
      </c>
      <c r="H25" s="456"/>
      <c r="I25" s="456"/>
      <c r="J25" s="472"/>
      <c r="K25" s="472"/>
      <c r="L25" s="479">
        <v>2100199</v>
      </c>
      <c r="M25" s="479">
        <v>50502</v>
      </c>
      <c r="N25" s="480">
        <v>30299</v>
      </c>
    </row>
    <row r="26" spans="1:14" s="442" customFormat="1" ht="27" customHeight="1" hidden="1">
      <c r="A26" s="269">
        <v>174011</v>
      </c>
      <c r="B26" s="269" t="s">
        <v>1792</v>
      </c>
      <c r="C26" s="455">
        <f t="shared" si="3"/>
        <v>550</v>
      </c>
      <c r="D26" s="456">
        <v>550</v>
      </c>
      <c r="E26" s="456"/>
      <c r="F26" s="456"/>
      <c r="G26" s="456"/>
      <c r="H26" s="456"/>
      <c r="I26" s="456"/>
      <c r="J26" s="472"/>
      <c r="K26" s="472"/>
      <c r="L26" s="479">
        <v>2100199</v>
      </c>
      <c r="M26" s="479">
        <v>50502</v>
      </c>
      <c r="N26" s="480">
        <v>30299</v>
      </c>
    </row>
    <row r="27" spans="1:14" s="442" customFormat="1" ht="27" customHeight="1" hidden="1">
      <c r="A27" s="269">
        <v>174012</v>
      </c>
      <c r="B27" s="454" t="s">
        <v>922</v>
      </c>
      <c r="C27" s="455">
        <f t="shared" si="3"/>
        <v>4</v>
      </c>
      <c r="D27" s="456"/>
      <c r="E27" s="456"/>
      <c r="F27" s="456"/>
      <c r="G27" s="456"/>
      <c r="H27" s="456">
        <v>4</v>
      </c>
      <c r="I27" s="456"/>
      <c r="J27" s="472"/>
      <c r="K27" s="472"/>
      <c r="L27" s="479">
        <v>2100199</v>
      </c>
      <c r="M27" s="479">
        <v>50502</v>
      </c>
      <c r="N27" s="480">
        <v>30299</v>
      </c>
    </row>
    <row r="28" spans="1:14" s="442" customFormat="1" ht="27" customHeight="1" hidden="1">
      <c r="A28" s="269">
        <v>174013</v>
      </c>
      <c r="B28" s="269" t="s">
        <v>1793</v>
      </c>
      <c r="C28" s="455">
        <f t="shared" si="3"/>
        <v>45</v>
      </c>
      <c r="D28" s="456">
        <v>45</v>
      </c>
      <c r="E28" s="456"/>
      <c r="F28" s="456"/>
      <c r="G28" s="456"/>
      <c r="H28" s="456"/>
      <c r="I28" s="456"/>
      <c r="J28" s="472"/>
      <c r="K28" s="472"/>
      <c r="L28" s="479">
        <v>2100199</v>
      </c>
      <c r="M28" s="479">
        <v>50502</v>
      </c>
      <c r="N28" s="480">
        <v>30299</v>
      </c>
    </row>
    <row r="29" spans="1:14" s="442" customFormat="1" ht="30.75" customHeight="1" hidden="1">
      <c r="A29" s="269">
        <v>174015</v>
      </c>
      <c r="B29" s="269" t="s">
        <v>1794</v>
      </c>
      <c r="C29" s="455">
        <f t="shared" si="3"/>
        <v>510</v>
      </c>
      <c r="D29" s="456">
        <v>510</v>
      </c>
      <c r="E29" s="456"/>
      <c r="F29" s="456"/>
      <c r="G29" s="456"/>
      <c r="H29" s="456"/>
      <c r="I29" s="456"/>
      <c r="J29" s="472"/>
      <c r="K29" s="472"/>
      <c r="L29" s="479">
        <v>2100199</v>
      </c>
      <c r="M29" s="479">
        <v>50502</v>
      </c>
      <c r="N29" s="480">
        <v>30299</v>
      </c>
    </row>
    <row r="30" spans="1:14" s="442" customFormat="1" ht="33.75" customHeight="1" hidden="1">
      <c r="A30" s="269">
        <v>174017</v>
      </c>
      <c r="B30" s="269" t="s">
        <v>1795</v>
      </c>
      <c r="C30" s="455">
        <f t="shared" si="3"/>
        <v>142</v>
      </c>
      <c r="D30" s="456">
        <v>125</v>
      </c>
      <c r="E30" s="456"/>
      <c r="F30" s="456"/>
      <c r="G30" s="456">
        <v>17</v>
      </c>
      <c r="H30" s="456"/>
      <c r="I30" s="456"/>
      <c r="J30" s="472"/>
      <c r="K30" s="472"/>
      <c r="L30" s="479">
        <v>2100199</v>
      </c>
      <c r="M30" s="479">
        <v>50502</v>
      </c>
      <c r="N30" s="480">
        <v>30299</v>
      </c>
    </row>
    <row r="31" spans="1:14" s="442" customFormat="1" ht="27" customHeight="1" hidden="1">
      <c r="A31" s="269">
        <v>174019</v>
      </c>
      <c r="B31" s="458" t="s">
        <v>924</v>
      </c>
      <c r="C31" s="455">
        <f t="shared" si="3"/>
        <v>2</v>
      </c>
      <c r="D31" s="456"/>
      <c r="E31" s="456"/>
      <c r="F31" s="456"/>
      <c r="G31" s="456"/>
      <c r="H31" s="456">
        <v>2</v>
      </c>
      <c r="I31" s="456"/>
      <c r="J31" s="472"/>
      <c r="K31" s="472"/>
      <c r="L31" s="479">
        <v>2100199</v>
      </c>
      <c r="M31" s="479">
        <v>50502</v>
      </c>
      <c r="N31" s="480">
        <v>30299</v>
      </c>
    </row>
    <row r="32" spans="1:14" s="442" customFormat="1" ht="27" customHeight="1" hidden="1">
      <c r="A32" s="269">
        <v>174029</v>
      </c>
      <c r="B32" s="269" t="s">
        <v>1796</v>
      </c>
      <c r="C32" s="455">
        <f t="shared" si="3"/>
        <v>51</v>
      </c>
      <c r="D32" s="456">
        <v>50</v>
      </c>
      <c r="E32" s="456"/>
      <c r="F32" s="456"/>
      <c r="G32" s="456"/>
      <c r="H32" s="456"/>
      <c r="I32" s="456">
        <v>1</v>
      </c>
      <c r="J32" s="472"/>
      <c r="K32" s="472"/>
      <c r="L32" s="479">
        <v>2100199</v>
      </c>
      <c r="M32" s="479">
        <v>50502</v>
      </c>
      <c r="N32" s="480">
        <v>30299</v>
      </c>
    </row>
    <row r="33" spans="1:14" s="442" customFormat="1" ht="36" customHeight="1" hidden="1">
      <c r="A33" s="460">
        <v>174030</v>
      </c>
      <c r="B33" s="431" t="s">
        <v>1797</v>
      </c>
      <c r="C33" s="455">
        <f t="shared" si="3"/>
        <v>60</v>
      </c>
      <c r="D33" s="456">
        <v>60</v>
      </c>
      <c r="E33" s="456"/>
      <c r="F33" s="456"/>
      <c r="G33" s="456"/>
      <c r="H33" s="456"/>
      <c r="I33" s="456"/>
      <c r="J33" s="472"/>
      <c r="K33" s="472"/>
      <c r="L33" s="479">
        <v>2100199</v>
      </c>
      <c r="M33" s="479">
        <v>50502</v>
      </c>
      <c r="N33" s="480">
        <v>30299</v>
      </c>
    </row>
    <row r="34" spans="1:14" s="442" customFormat="1" ht="36" customHeight="1" hidden="1">
      <c r="A34" s="269">
        <v>174032</v>
      </c>
      <c r="B34" s="269" t="s">
        <v>1798</v>
      </c>
      <c r="C34" s="455">
        <f t="shared" si="3"/>
        <v>175</v>
      </c>
      <c r="D34" s="456">
        <v>175</v>
      </c>
      <c r="E34" s="456"/>
      <c r="F34" s="456"/>
      <c r="G34" s="456"/>
      <c r="H34" s="456"/>
      <c r="I34" s="456"/>
      <c r="J34" s="472"/>
      <c r="K34" s="472"/>
      <c r="L34" s="479">
        <v>2100199</v>
      </c>
      <c r="M34" s="479">
        <v>50502</v>
      </c>
      <c r="N34" s="480">
        <v>30299</v>
      </c>
    </row>
    <row r="35" spans="1:14" s="442" customFormat="1" ht="27" customHeight="1" hidden="1">
      <c r="A35" s="269">
        <v>174036</v>
      </c>
      <c r="B35" s="453" t="s">
        <v>925</v>
      </c>
      <c r="C35" s="455">
        <f t="shared" si="3"/>
        <v>638.5</v>
      </c>
      <c r="D35" s="456">
        <v>580</v>
      </c>
      <c r="E35" s="456"/>
      <c r="F35" s="456"/>
      <c r="G35" s="456">
        <v>50</v>
      </c>
      <c r="H35" s="456">
        <v>4</v>
      </c>
      <c r="I35" s="456">
        <v>4.5</v>
      </c>
      <c r="J35" s="472"/>
      <c r="K35" s="472"/>
      <c r="L35" s="479">
        <v>2100199</v>
      </c>
      <c r="M35" s="479">
        <v>50502</v>
      </c>
      <c r="N35" s="480">
        <v>30299</v>
      </c>
    </row>
    <row r="36" spans="1:14" s="442" customFormat="1" ht="27" customHeight="1" hidden="1">
      <c r="A36" s="269">
        <v>174037001</v>
      </c>
      <c r="B36" s="453" t="s">
        <v>926</v>
      </c>
      <c r="C36" s="455">
        <f t="shared" si="3"/>
        <v>54</v>
      </c>
      <c r="D36" s="456">
        <v>50</v>
      </c>
      <c r="E36" s="456"/>
      <c r="F36" s="456"/>
      <c r="G36" s="456"/>
      <c r="H36" s="456">
        <v>4</v>
      </c>
      <c r="I36" s="483"/>
      <c r="J36" s="472"/>
      <c r="K36" s="472"/>
      <c r="L36" s="479">
        <v>2100199</v>
      </c>
      <c r="M36" s="479">
        <v>50502</v>
      </c>
      <c r="N36" s="480">
        <v>30299</v>
      </c>
    </row>
    <row r="37" spans="1:14" s="442" customFormat="1" ht="27" customHeight="1" hidden="1">
      <c r="A37" s="269">
        <v>174038</v>
      </c>
      <c r="B37" s="453" t="s">
        <v>927</v>
      </c>
      <c r="C37" s="455">
        <f t="shared" si="3"/>
        <v>8</v>
      </c>
      <c r="D37" s="456"/>
      <c r="E37" s="456"/>
      <c r="F37" s="456"/>
      <c r="G37" s="456"/>
      <c r="H37" s="456">
        <v>8</v>
      </c>
      <c r="I37" s="456"/>
      <c r="J37" s="472"/>
      <c r="K37" s="472"/>
      <c r="L37" s="479">
        <v>2100199</v>
      </c>
      <c r="M37" s="479">
        <v>50502</v>
      </c>
      <c r="N37" s="480">
        <v>30299</v>
      </c>
    </row>
    <row r="38" spans="1:14" s="442" customFormat="1" ht="27" customHeight="1" hidden="1">
      <c r="A38" s="269">
        <v>174039</v>
      </c>
      <c r="B38" s="269" t="s">
        <v>929</v>
      </c>
      <c r="C38" s="455">
        <f t="shared" si="3"/>
        <v>2</v>
      </c>
      <c r="D38" s="456"/>
      <c r="E38" s="456"/>
      <c r="F38" s="456"/>
      <c r="G38" s="456"/>
      <c r="H38" s="456">
        <v>2</v>
      </c>
      <c r="I38" s="456"/>
      <c r="J38" s="472"/>
      <c r="K38" s="472"/>
      <c r="L38" s="479">
        <v>2100199</v>
      </c>
      <c r="M38" s="479">
        <v>50502</v>
      </c>
      <c r="N38" s="480">
        <v>30299</v>
      </c>
    </row>
    <row r="39" spans="1:14" s="442" customFormat="1" ht="27" customHeight="1" hidden="1">
      <c r="A39" s="269">
        <v>174041</v>
      </c>
      <c r="B39" s="454" t="s">
        <v>1799</v>
      </c>
      <c r="C39" s="455">
        <f t="shared" si="3"/>
        <v>2</v>
      </c>
      <c r="D39" s="456"/>
      <c r="E39" s="456"/>
      <c r="F39" s="456"/>
      <c r="G39" s="456"/>
      <c r="H39" s="456">
        <v>2</v>
      </c>
      <c r="I39" s="456"/>
      <c r="J39" s="472"/>
      <c r="K39" s="472"/>
      <c r="L39" s="479">
        <v>2100199</v>
      </c>
      <c r="M39" s="479">
        <v>50502</v>
      </c>
      <c r="N39" s="480">
        <v>30299</v>
      </c>
    </row>
    <row r="40" spans="1:14" s="442" customFormat="1" ht="27" customHeight="1" hidden="1">
      <c r="A40" s="269">
        <v>174053</v>
      </c>
      <c r="B40" s="453" t="s">
        <v>1800</v>
      </c>
      <c r="C40" s="455">
        <f t="shared" si="3"/>
        <v>80.5</v>
      </c>
      <c r="D40" s="456">
        <v>80</v>
      </c>
      <c r="E40" s="456"/>
      <c r="F40" s="456"/>
      <c r="G40" s="456"/>
      <c r="H40" s="456"/>
      <c r="I40" s="482">
        <v>0.5</v>
      </c>
      <c r="J40" s="472"/>
      <c r="K40" s="472"/>
      <c r="L40" s="479">
        <v>2100199</v>
      </c>
      <c r="M40" s="479">
        <v>50502</v>
      </c>
      <c r="N40" s="480">
        <v>30299</v>
      </c>
    </row>
    <row r="41" spans="1:14" s="442" customFormat="1" ht="27" customHeight="1" hidden="1">
      <c r="A41" s="269">
        <v>174087</v>
      </c>
      <c r="B41" s="454" t="s">
        <v>936</v>
      </c>
      <c r="C41" s="455">
        <f t="shared" si="3"/>
        <v>2</v>
      </c>
      <c r="D41" s="456"/>
      <c r="E41" s="456"/>
      <c r="F41" s="456"/>
      <c r="G41" s="456"/>
      <c r="H41" s="456">
        <v>2</v>
      </c>
      <c r="I41" s="456"/>
      <c r="J41" s="472"/>
      <c r="K41" s="472"/>
      <c r="L41" s="479">
        <v>2100199</v>
      </c>
      <c r="M41" s="479">
        <v>50502</v>
      </c>
      <c r="N41" s="480">
        <v>30299</v>
      </c>
    </row>
    <row r="42" spans="1:14" s="442" customFormat="1" ht="27" customHeight="1" hidden="1">
      <c r="A42" s="269">
        <v>174802</v>
      </c>
      <c r="B42" s="454" t="s">
        <v>931</v>
      </c>
      <c r="C42" s="455">
        <f t="shared" si="3"/>
        <v>2</v>
      </c>
      <c r="D42" s="456"/>
      <c r="E42" s="456"/>
      <c r="F42" s="456"/>
      <c r="G42" s="456"/>
      <c r="H42" s="456">
        <v>2</v>
      </c>
      <c r="I42" s="483"/>
      <c r="J42" s="472"/>
      <c r="K42" s="472"/>
      <c r="L42" s="479">
        <v>2100199</v>
      </c>
      <c r="M42" s="479">
        <v>50502</v>
      </c>
      <c r="N42" s="480">
        <v>30299</v>
      </c>
    </row>
    <row r="43" spans="1:14" s="442" customFormat="1" ht="27" customHeight="1" hidden="1">
      <c r="A43" s="269">
        <v>175003</v>
      </c>
      <c r="B43" s="454" t="s">
        <v>1801</v>
      </c>
      <c r="C43" s="455">
        <f t="shared" si="3"/>
        <v>1</v>
      </c>
      <c r="D43" s="456"/>
      <c r="E43" s="456"/>
      <c r="F43" s="456"/>
      <c r="G43" s="456"/>
      <c r="H43" s="456"/>
      <c r="I43" s="483">
        <v>1</v>
      </c>
      <c r="J43" s="472"/>
      <c r="K43" s="472"/>
      <c r="L43" s="479">
        <v>2100199</v>
      </c>
      <c r="M43" s="479">
        <v>50502</v>
      </c>
      <c r="N43" s="480">
        <v>30299</v>
      </c>
    </row>
    <row r="44" spans="1:14" s="442" customFormat="1" ht="27" customHeight="1" hidden="1">
      <c r="A44" s="269">
        <v>176003</v>
      </c>
      <c r="B44" s="454" t="s">
        <v>940</v>
      </c>
      <c r="C44" s="455">
        <f t="shared" si="3"/>
        <v>1</v>
      </c>
      <c r="D44" s="456"/>
      <c r="E44" s="456"/>
      <c r="F44" s="456"/>
      <c r="G44" s="456"/>
      <c r="H44" s="456"/>
      <c r="I44" s="478">
        <v>1</v>
      </c>
      <c r="J44" s="472"/>
      <c r="K44" s="472"/>
      <c r="L44" s="479">
        <v>2100199</v>
      </c>
      <c r="M44" s="479">
        <v>50502</v>
      </c>
      <c r="N44" s="480">
        <v>30299</v>
      </c>
    </row>
    <row r="45" spans="1:14" s="442" customFormat="1" ht="27" customHeight="1" hidden="1">
      <c r="A45" s="269">
        <v>176004</v>
      </c>
      <c r="B45" s="453" t="s">
        <v>941</v>
      </c>
      <c r="C45" s="455">
        <f t="shared" si="3"/>
        <v>2000</v>
      </c>
      <c r="D45" s="456">
        <v>2000</v>
      </c>
      <c r="E45" s="456"/>
      <c r="F45" s="456"/>
      <c r="G45" s="456"/>
      <c r="H45" s="456"/>
      <c r="I45" s="483"/>
      <c r="J45" s="472"/>
      <c r="K45" s="472"/>
      <c r="L45" s="479">
        <v>2100199</v>
      </c>
      <c r="M45" s="479">
        <v>50502</v>
      </c>
      <c r="N45" s="480">
        <v>30299</v>
      </c>
    </row>
    <row r="46" spans="1:14" s="442" customFormat="1" ht="27" customHeight="1" hidden="1">
      <c r="A46" s="269">
        <v>176005</v>
      </c>
      <c r="B46" s="454" t="s">
        <v>942</v>
      </c>
      <c r="C46" s="455">
        <f t="shared" si="3"/>
        <v>2</v>
      </c>
      <c r="D46" s="456"/>
      <c r="E46" s="456"/>
      <c r="F46" s="456"/>
      <c r="G46" s="456"/>
      <c r="H46" s="456">
        <v>2</v>
      </c>
      <c r="I46" s="483"/>
      <c r="J46" s="472"/>
      <c r="K46" s="472"/>
      <c r="L46" s="479">
        <v>2100199</v>
      </c>
      <c r="M46" s="479">
        <v>50502</v>
      </c>
      <c r="N46" s="480">
        <v>30299</v>
      </c>
    </row>
    <row r="47" spans="1:14" s="442" customFormat="1" ht="27" customHeight="1" hidden="1">
      <c r="A47" s="459">
        <v>180024</v>
      </c>
      <c r="B47" s="454" t="s">
        <v>1802</v>
      </c>
      <c r="C47" s="455">
        <f t="shared" si="3"/>
        <v>3</v>
      </c>
      <c r="D47" s="456"/>
      <c r="E47" s="456"/>
      <c r="F47" s="456"/>
      <c r="G47" s="456"/>
      <c r="H47" s="456"/>
      <c r="I47" s="478">
        <v>3</v>
      </c>
      <c r="J47" s="472"/>
      <c r="K47" s="472"/>
      <c r="L47" s="479">
        <v>2100199</v>
      </c>
      <c r="M47" s="479">
        <v>50502</v>
      </c>
      <c r="N47" s="480">
        <v>30299</v>
      </c>
    </row>
    <row r="48" spans="1:14" s="442" customFormat="1" ht="27" customHeight="1" hidden="1">
      <c r="A48" s="461" t="s">
        <v>1803</v>
      </c>
      <c r="B48" s="454" t="s">
        <v>1804</v>
      </c>
      <c r="C48" s="455">
        <f t="shared" si="3"/>
        <v>4</v>
      </c>
      <c r="D48" s="456"/>
      <c r="E48" s="456"/>
      <c r="F48" s="456"/>
      <c r="G48" s="456"/>
      <c r="H48" s="456">
        <v>4</v>
      </c>
      <c r="I48" s="478"/>
      <c r="J48" s="472"/>
      <c r="K48" s="472"/>
      <c r="L48" s="479">
        <v>2100199</v>
      </c>
      <c r="M48" s="479">
        <v>50502</v>
      </c>
      <c r="N48" s="480">
        <v>30299</v>
      </c>
    </row>
    <row r="49" spans="1:14" s="442" customFormat="1" ht="27" customHeight="1" hidden="1">
      <c r="A49" s="269" t="s">
        <v>1803</v>
      </c>
      <c r="B49" s="454" t="s">
        <v>937</v>
      </c>
      <c r="C49" s="455">
        <f t="shared" si="3"/>
        <v>10</v>
      </c>
      <c r="D49" s="456"/>
      <c r="E49" s="456"/>
      <c r="F49" s="456"/>
      <c r="G49" s="456"/>
      <c r="H49" s="456">
        <v>10</v>
      </c>
      <c r="I49" s="483"/>
      <c r="J49" s="472"/>
      <c r="K49" s="472"/>
      <c r="L49" s="479">
        <v>2100199</v>
      </c>
      <c r="M49" s="479">
        <v>50502</v>
      </c>
      <c r="N49" s="480">
        <v>30299</v>
      </c>
    </row>
    <row r="50" spans="1:14" s="442" customFormat="1" ht="27" customHeight="1" hidden="1">
      <c r="A50" s="269" t="s">
        <v>1803</v>
      </c>
      <c r="B50" s="454" t="s">
        <v>1805</v>
      </c>
      <c r="C50" s="455">
        <f t="shared" si="3"/>
        <v>0.5</v>
      </c>
      <c r="D50" s="456"/>
      <c r="E50" s="456"/>
      <c r="F50" s="456"/>
      <c r="G50" s="456"/>
      <c r="H50" s="456"/>
      <c r="I50" s="478">
        <v>0.5</v>
      </c>
      <c r="J50" s="472"/>
      <c r="K50" s="472"/>
      <c r="L50" s="479">
        <v>2100199</v>
      </c>
      <c r="M50" s="479">
        <v>50502</v>
      </c>
      <c r="N50" s="480">
        <v>30299</v>
      </c>
    </row>
    <row r="51" spans="1:14" s="442" customFormat="1" ht="27" customHeight="1" hidden="1">
      <c r="A51" s="269" t="s">
        <v>1803</v>
      </c>
      <c r="B51" s="454" t="s">
        <v>1806</v>
      </c>
      <c r="C51" s="455">
        <f t="shared" si="3"/>
        <v>2</v>
      </c>
      <c r="D51" s="456"/>
      <c r="E51" s="456"/>
      <c r="F51" s="456"/>
      <c r="G51" s="456"/>
      <c r="H51" s="456"/>
      <c r="I51" s="478">
        <v>2</v>
      </c>
      <c r="J51" s="472"/>
      <c r="K51" s="472"/>
      <c r="L51" s="479">
        <v>2100199</v>
      </c>
      <c r="M51" s="479">
        <v>50502</v>
      </c>
      <c r="N51" s="480">
        <v>30299</v>
      </c>
    </row>
    <row r="52" spans="1:14" s="442" customFormat="1" ht="27" customHeight="1" hidden="1">
      <c r="A52" s="269" t="s">
        <v>1803</v>
      </c>
      <c r="B52" s="454" t="s">
        <v>1807</v>
      </c>
      <c r="C52" s="455">
        <f t="shared" si="3"/>
        <v>1</v>
      </c>
      <c r="D52" s="456"/>
      <c r="E52" s="456"/>
      <c r="F52" s="456"/>
      <c r="G52" s="456"/>
      <c r="H52" s="456"/>
      <c r="I52" s="478">
        <v>1</v>
      </c>
      <c r="J52" s="472"/>
      <c r="K52" s="472"/>
      <c r="L52" s="479">
        <v>2100199</v>
      </c>
      <c r="M52" s="479">
        <v>50502</v>
      </c>
      <c r="N52" s="480">
        <v>30299</v>
      </c>
    </row>
    <row r="53" spans="1:14" s="442" customFormat="1" ht="27" customHeight="1" hidden="1">
      <c r="A53" s="269" t="s">
        <v>1803</v>
      </c>
      <c r="B53" s="462" t="s">
        <v>938</v>
      </c>
      <c r="C53" s="455">
        <f t="shared" si="3"/>
        <v>6.5</v>
      </c>
      <c r="D53" s="456"/>
      <c r="E53" s="456"/>
      <c r="F53" s="456"/>
      <c r="G53" s="456"/>
      <c r="H53" s="456"/>
      <c r="I53" s="482">
        <v>6.5</v>
      </c>
      <c r="J53" s="472"/>
      <c r="K53" s="472"/>
      <c r="L53" s="479">
        <v>2100199</v>
      </c>
      <c r="M53" s="479">
        <v>50502</v>
      </c>
      <c r="N53" s="480">
        <v>30299</v>
      </c>
    </row>
    <row r="54" spans="1:14" s="442" customFormat="1" ht="27" customHeight="1" hidden="1">
      <c r="A54" s="269" t="s">
        <v>1803</v>
      </c>
      <c r="B54" s="454" t="s">
        <v>1808</v>
      </c>
      <c r="C54" s="455">
        <f t="shared" si="3"/>
        <v>1</v>
      </c>
      <c r="D54" s="456"/>
      <c r="E54" s="456"/>
      <c r="F54" s="456"/>
      <c r="G54" s="456"/>
      <c r="H54" s="456"/>
      <c r="I54" s="478">
        <v>1</v>
      </c>
      <c r="J54" s="472"/>
      <c r="K54" s="472"/>
      <c r="L54" s="479">
        <v>2100199</v>
      </c>
      <c r="M54" s="479">
        <v>50502</v>
      </c>
      <c r="N54" s="480">
        <v>30299</v>
      </c>
    </row>
    <row r="55" spans="1:14" s="359" customFormat="1" ht="27" customHeight="1">
      <c r="A55" s="463"/>
      <c r="B55" s="264" t="s">
        <v>1322</v>
      </c>
      <c r="C55" s="452">
        <f t="shared" si="3"/>
        <v>6335.6</v>
      </c>
      <c r="D55" s="464">
        <f aca="true" t="shared" si="4" ref="D55:K55">SUM(D56:D76)</f>
        <v>4745</v>
      </c>
      <c r="E55" s="464">
        <f t="shared" si="4"/>
        <v>42</v>
      </c>
      <c r="F55" s="464">
        <f t="shared" si="4"/>
        <v>725</v>
      </c>
      <c r="G55" s="464">
        <f t="shared" si="4"/>
        <v>350</v>
      </c>
      <c r="H55" s="464">
        <f t="shared" si="4"/>
        <v>24</v>
      </c>
      <c r="I55" s="464">
        <f t="shared" si="4"/>
        <v>142.5</v>
      </c>
      <c r="J55" s="464">
        <f t="shared" si="4"/>
        <v>197.10000000000002</v>
      </c>
      <c r="K55" s="464">
        <f t="shared" si="4"/>
        <v>110</v>
      </c>
      <c r="L55" s="484"/>
      <c r="M55" s="484"/>
      <c r="N55" s="485"/>
    </row>
    <row r="56" spans="1:14" s="359" customFormat="1" ht="27" customHeight="1">
      <c r="A56" s="465">
        <v>601001</v>
      </c>
      <c r="B56" s="267" t="s">
        <v>945</v>
      </c>
      <c r="C56" s="455">
        <f t="shared" si="3"/>
        <v>75</v>
      </c>
      <c r="D56" s="456"/>
      <c r="E56" s="464"/>
      <c r="F56" s="466"/>
      <c r="G56" s="467"/>
      <c r="H56" s="467">
        <v>14</v>
      </c>
      <c r="I56" s="467">
        <v>61</v>
      </c>
      <c r="J56" s="466"/>
      <c r="K56" s="486"/>
      <c r="L56" s="479">
        <v>2100199</v>
      </c>
      <c r="M56" s="479">
        <v>51301</v>
      </c>
      <c r="N56" s="485"/>
    </row>
    <row r="57" spans="1:14" s="359" customFormat="1" ht="27" customHeight="1">
      <c r="A57" s="468">
        <v>602001</v>
      </c>
      <c r="B57" s="267" t="s">
        <v>946</v>
      </c>
      <c r="C57" s="455">
        <f t="shared" si="3"/>
        <v>86</v>
      </c>
      <c r="D57" s="456"/>
      <c r="E57" s="464"/>
      <c r="F57" s="466"/>
      <c r="G57" s="467"/>
      <c r="H57" s="467">
        <v>2</v>
      </c>
      <c r="I57" s="467">
        <v>44</v>
      </c>
      <c r="J57" s="466"/>
      <c r="K57" s="487">
        <v>40</v>
      </c>
      <c r="L57" s="479">
        <v>2100199</v>
      </c>
      <c r="M57" s="479">
        <v>51301</v>
      </c>
      <c r="N57" s="485"/>
    </row>
    <row r="58" spans="1:14" s="359" customFormat="1" ht="27" customHeight="1">
      <c r="A58" s="468">
        <v>603001</v>
      </c>
      <c r="B58" s="267" t="s">
        <v>947</v>
      </c>
      <c r="C58" s="455">
        <f t="shared" si="3"/>
        <v>2</v>
      </c>
      <c r="D58" s="456"/>
      <c r="E58" s="464"/>
      <c r="F58" s="466"/>
      <c r="G58" s="467"/>
      <c r="H58" s="469"/>
      <c r="I58" s="467">
        <v>2</v>
      </c>
      <c r="J58" s="466"/>
      <c r="K58" s="487"/>
      <c r="L58" s="479">
        <v>2100199</v>
      </c>
      <c r="M58" s="479">
        <v>51301</v>
      </c>
      <c r="N58" s="485"/>
    </row>
    <row r="59" spans="1:14" s="359" customFormat="1" ht="27" customHeight="1">
      <c r="A59" s="468">
        <v>611001</v>
      </c>
      <c r="B59" s="267" t="s">
        <v>950</v>
      </c>
      <c r="C59" s="455">
        <f t="shared" si="3"/>
        <v>3.5</v>
      </c>
      <c r="D59" s="456"/>
      <c r="E59" s="464"/>
      <c r="F59" s="466"/>
      <c r="G59" s="467"/>
      <c r="H59" s="469"/>
      <c r="I59" s="467">
        <v>3.5</v>
      </c>
      <c r="J59" s="466"/>
      <c r="K59" s="487"/>
      <c r="L59" s="479">
        <v>2100199</v>
      </c>
      <c r="M59" s="479">
        <v>51301</v>
      </c>
      <c r="N59" s="485"/>
    </row>
    <row r="60" spans="1:14" s="359" customFormat="1" ht="27" customHeight="1">
      <c r="A60" s="468">
        <v>612001</v>
      </c>
      <c r="B60" s="267" t="s">
        <v>951</v>
      </c>
      <c r="C60" s="455">
        <f t="shared" si="3"/>
        <v>2</v>
      </c>
      <c r="D60" s="456"/>
      <c r="E60" s="464"/>
      <c r="F60" s="466"/>
      <c r="G60" s="467"/>
      <c r="H60" s="469"/>
      <c r="I60" s="467">
        <v>2</v>
      </c>
      <c r="J60" s="466"/>
      <c r="K60" s="487"/>
      <c r="L60" s="479">
        <v>2100199</v>
      </c>
      <c r="M60" s="479">
        <v>51301</v>
      </c>
      <c r="N60" s="485"/>
    </row>
    <row r="61" spans="1:14" s="443" customFormat="1" ht="27" customHeight="1">
      <c r="A61" s="470">
        <v>604001</v>
      </c>
      <c r="B61" s="471" t="s">
        <v>948</v>
      </c>
      <c r="C61" s="456">
        <f t="shared" si="3"/>
        <v>66.8</v>
      </c>
      <c r="D61" s="456"/>
      <c r="E61" s="472">
        <v>0</v>
      </c>
      <c r="F61" s="466"/>
      <c r="G61" s="472">
        <v>60</v>
      </c>
      <c r="H61" s="472"/>
      <c r="I61" s="472">
        <v>2</v>
      </c>
      <c r="J61" s="466">
        <v>4.8</v>
      </c>
      <c r="K61" s="487"/>
      <c r="L61" s="479">
        <v>2100199</v>
      </c>
      <c r="M61" s="479">
        <v>51301</v>
      </c>
      <c r="N61" s="488"/>
    </row>
    <row r="62" spans="1:14" s="443" customFormat="1" ht="27" customHeight="1">
      <c r="A62" s="470">
        <v>605001</v>
      </c>
      <c r="B62" s="410" t="s">
        <v>949</v>
      </c>
      <c r="C62" s="456">
        <f t="shared" si="3"/>
        <v>22</v>
      </c>
      <c r="D62" s="456"/>
      <c r="E62" s="472">
        <v>9</v>
      </c>
      <c r="F62" s="466"/>
      <c r="G62" s="472"/>
      <c r="H62" s="472">
        <v>2</v>
      </c>
      <c r="I62" s="472">
        <v>11</v>
      </c>
      <c r="J62" s="466"/>
      <c r="K62" s="487"/>
      <c r="L62" s="479">
        <v>2100199</v>
      </c>
      <c r="M62" s="479">
        <v>51301</v>
      </c>
      <c r="N62" s="488"/>
    </row>
    <row r="63" spans="1:14" s="443" customFormat="1" ht="27" customHeight="1">
      <c r="A63" s="470">
        <v>606001</v>
      </c>
      <c r="B63" s="473" t="s">
        <v>598</v>
      </c>
      <c r="C63" s="455">
        <f t="shared" si="3"/>
        <v>2960.75</v>
      </c>
      <c r="D63" s="456">
        <f>2213+500</f>
        <v>2713</v>
      </c>
      <c r="E63" s="466">
        <v>0</v>
      </c>
      <c r="F63" s="466">
        <v>100</v>
      </c>
      <c r="G63" s="467">
        <v>60</v>
      </c>
      <c r="H63" s="467">
        <v>2</v>
      </c>
      <c r="I63" s="467">
        <v>0.5</v>
      </c>
      <c r="J63" s="466">
        <v>50.24999999999999</v>
      </c>
      <c r="K63" s="487">
        <v>35</v>
      </c>
      <c r="L63" s="479">
        <v>2100199</v>
      </c>
      <c r="M63" s="479">
        <v>51301</v>
      </c>
      <c r="N63" s="488"/>
    </row>
    <row r="64" spans="1:14" s="443" customFormat="1" ht="27" customHeight="1">
      <c r="A64" s="470">
        <v>607001</v>
      </c>
      <c r="B64" s="473" t="s">
        <v>601</v>
      </c>
      <c r="C64" s="455">
        <f t="shared" si="3"/>
        <v>126.45</v>
      </c>
      <c r="D64" s="456"/>
      <c r="E64" s="466">
        <v>6</v>
      </c>
      <c r="F64" s="466">
        <v>75</v>
      </c>
      <c r="G64" s="467"/>
      <c r="H64" s="467"/>
      <c r="I64" s="467"/>
      <c r="J64" s="466">
        <v>45.45</v>
      </c>
      <c r="K64" s="487"/>
      <c r="L64" s="479">
        <v>2100199</v>
      </c>
      <c r="M64" s="479">
        <v>51301</v>
      </c>
      <c r="N64" s="488"/>
    </row>
    <row r="65" spans="1:14" s="443" customFormat="1" ht="27" customHeight="1">
      <c r="A65" s="470">
        <v>608001</v>
      </c>
      <c r="B65" s="473" t="s">
        <v>604</v>
      </c>
      <c r="C65" s="455">
        <f t="shared" si="3"/>
        <v>2109.65</v>
      </c>
      <c r="D65" s="456">
        <v>2032</v>
      </c>
      <c r="E65" s="466">
        <v>0</v>
      </c>
      <c r="F65" s="466">
        <v>50</v>
      </c>
      <c r="G65" s="467">
        <v>10</v>
      </c>
      <c r="H65" s="467"/>
      <c r="I65" s="467">
        <v>2.5</v>
      </c>
      <c r="J65" s="466">
        <v>15.15</v>
      </c>
      <c r="K65" s="487"/>
      <c r="L65" s="479">
        <v>2100199</v>
      </c>
      <c r="M65" s="479">
        <v>51301</v>
      </c>
      <c r="N65" s="488"/>
    </row>
    <row r="66" spans="1:14" s="443" customFormat="1" ht="27" customHeight="1">
      <c r="A66" s="470">
        <v>609001</v>
      </c>
      <c r="B66" s="473" t="s">
        <v>607</v>
      </c>
      <c r="C66" s="455">
        <f t="shared" si="3"/>
        <v>96.95</v>
      </c>
      <c r="D66" s="456"/>
      <c r="E66" s="466">
        <v>6</v>
      </c>
      <c r="F66" s="466">
        <v>75</v>
      </c>
      <c r="G66" s="467">
        <v>10</v>
      </c>
      <c r="H66" s="467"/>
      <c r="I66" s="467">
        <v>1</v>
      </c>
      <c r="J66" s="466">
        <v>4.949999999999999</v>
      </c>
      <c r="K66" s="487"/>
      <c r="L66" s="479">
        <v>2100199</v>
      </c>
      <c r="M66" s="479">
        <v>51301</v>
      </c>
      <c r="N66" s="488"/>
    </row>
    <row r="67" spans="1:14" s="443" customFormat="1" ht="27" customHeight="1">
      <c r="A67" s="470">
        <v>610001</v>
      </c>
      <c r="B67" s="473" t="s">
        <v>978</v>
      </c>
      <c r="C67" s="455">
        <f t="shared" si="3"/>
        <v>104.8</v>
      </c>
      <c r="D67" s="456"/>
      <c r="E67" s="489">
        <v>3</v>
      </c>
      <c r="F67" s="466"/>
      <c r="G67" s="490">
        <v>100</v>
      </c>
      <c r="H67" s="467"/>
      <c r="I67" s="467"/>
      <c r="J67" s="466">
        <v>1.8</v>
      </c>
      <c r="K67" s="487"/>
      <c r="L67" s="479">
        <v>2100199</v>
      </c>
      <c r="M67" s="479">
        <v>51301</v>
      </c>
      <c r="N67" s="488"/>
    </row>
    <row r="68" spans="1:14" s="443" customFormat="1" ht="27" customHeight="1">
      <c r="A68" s="470">
        <v>613001</v>
      </c>
      <c r="B68" s="473" t="s">
        <v>610</v>
      </c>
      <c r="C68" s="455">
        <f t="shared" si="3"/>
        <v>196.5</v>
      </c>
      <c r="D68" s="456"/>
      <c r="E68" s="489">
        <v>9</v>
      </c>
      <c r="F68" s="466">
        <v>175</v>
      </c>
      <c r="G68" s="490"/>
      <c r="H68" s="467">
        <v>4</v>
      </c>
      <c r="I68" s="467">
        <v>1</v>
      </c>
      <c r="J68" s="466">
        <v>7.5</v>
      </c>
      <c r="K68" s="487"/>
      <c r="L68" s="479">
        <v>2100199</v>
      </c>
      <c r="M68" s="479">
        <v>51301</v>
      </c>
      <c r="N68" s="488"/>
    </row>
    <row r="69" spans="1:14" s="443" customFormat="1" ht="27" customHeight="1">
      <c r="A69" s="470">
        <v>614001</v>
      </c>
      <c r="B69" s="473" t="s">
        <v>617</v>
      </c>
      <c r="C69" s="455">
        <f t="shared" si="3"/>
        <v>40.75</v>
      </c>
      <c r="D69" s="456"/>
      <c r="E69" s="489">
        <v>0</v>
      </c>
      <c r="F69" s="466">
        <v>25</v>
      </c>
      <c r="G69" s="490">
        <v>10</v>
      </c>
      <c r="H69" s="467"/>
      <c r="I69" s="467">
        <v>0.5</v>
      </c>
      <c r="J69" s="466">
        <v>5.25</v>
      </c>
      <c r="K69" s="487"/>
      <c r="L69" s="479">
        <v>2100199</v>
      </c>
      <c r="M69" s="479">
        <v>51301</v>
      </c>
      <c r="N69" s="488"/>
    </row>
    <row r="70" spans="1:14" s="443" customFormat="1" ht="27" customHeight="1">
      <c r="A70" s="470">
        <v>615001</v>
      </c>
      <c r="B70" s="473" t="s">
        <v>620</v>
      </c>
      <c r="C70" s="455">
        <f t="shared" si="3"/>
        <v>116.35</v>
      </c>
      <c r="D70" s="456"/>
      <c r="E70" s="489">
        <v>9</v>
      </c>
      <c r="F70" s="466">
        <v>75</v>
      </c>
      <c r="G70" s="490">
        <v>10</v>
      </c>
      <c r="H70" s="467"/>
      <c r="I70" s="467">
        <v>0</v>
      </c>
      <c r="J70" s="466">
        <v>22.35</v>
      </c>
      <c r="K70" s="487"/>
      <c r="L70" s="479">
        <v>2100199</v>
      </c>
      <c r="M70" s="479">
        <v>51301</v>
      </c>
      <c r="N70" s="488"/>
    </row>
    <row r="71" spans="1:14" s="443" customFormat="1" ht="27" customHeight="1">
      <c r="A71" s="470">
        <v>616001</v>
      </c>
      <c r="B71" s="473" t="s">
        <v>625</v>
      </c>
      <c r="C71" s="455">
        <f t="shared" si="3"/>
        <v>96.15</v>
      </c>
      <c r="D71" s="456"/>
      <c r="E71" s="489">
        <v>0</v>
      </c>
      <c r="F71" s="466">
        <v>25</v>
      </c>
      <c r="G71" s="490">
        <v>60</v>
      </c>
      <c r="H71" s="467"/>
      <c r="I71" s="467">
        <v>2</v>
      </c>
      <c r="J71" s="466">
        <v>9.15</v>
      </c>
      <c r="K71" s="487"/>
      <c r="L71" s="479">
        <v>2100199</v>
      </c>
      <c r="M71" s="479">
        <v>51301</v>
      </c>
      <c r="N71" s="488"/>
    </row>
    <row r="72" spans="1:14" s="443" customFormat="1" ht="27" customHeight="1">
      <c r="A72" s="470">
        <v>617001</v>
      </c>
      <c r="B72" s="473" t="s">
        <v>628</v>
      </c>
      <c r="C72" s="455">
        <f aca="true" t="shared" si="5" ref="C72:C112">SUM(D72:K72)</f>
        <v>79.5</v>
      </c>
      <c r="D72" s="456"/>
      <c r="E72" s="489">
        <v>0</v>
      </c>
      <c r="F72" s="466">
        <v>25</v>
      </c>
      <c r="G72" s="490">
        <v>10</v>
      </c>
      <c r="H72" s="467"/>
      <c r="I72" s="467">
        <v>2</v>
      </c>
      <c r="J72" s="466">
        <v>7.5</v>
      </c>
      <c r="K72" s="487">
        <v>35</v>
      </c>
      <c r="L72" s="479">
        <v>2100199</v>
      </c>
      <c r="M72" s="479">
        <v>51301</v>
      </c>
      <c r="N72" s="488"/>
    </row>
    <row r="73" spans="1:14" s="443" customFormat="1" ht="27" customHeight="1">
      <c r="A73" s="470">
        <v>618001</v>
      </c>
      <c r="B73" s="473" t="s">
        <v>699</v>
      </c>
      <c r="C73" s="455">
        <f t="shared" si="5"/>
        <v>108.4</v>
      </c>
      <c r="D73" s="456"/>
      <c r="E73" s="489">
        <v>0</v>
      </c>
      <c r="F73" s="466">
        <v>75</v>
      </c>
      <c r="G73" s="490">
        <v>10</v>
      </c>
      <c r="H73" s="467"/>
      <c r="I73" s="467">
        <v>4.5</v>
      </c>
      <c r="J73" s="466">
        <v>18.9</v>
      </c>
      <c r="K73" s="487"/>
      <c r="L73" s="479">
        <v>2100199</v>
      </c>
      <c r="M73" s="479">
        <v>51301</v>
      </c>
      <c r="N73" s="488"/>
    </row>
    <row r="74" spans="1:14" s="443" customFormat="1" ht="27" customHeight="1">
      <c r="A74" s="470">
        <v>619001</v>
      </c>
      <c r="B74" s="473" t="s">
        <v>700</v>
      </c>
      <c r="C74" s="455">
        <f t="shared" si="5"/>
        <v>10.5</v>
      </c>
      <c r="D74" s="456"/>
      <c r="E74" s="489">
        <v>0</v>
      </c>
      <c r="F74" s="466"/>
      <c r="G74" s="490">
        <v>10</v>
      </c>
      <c r="H74" s="467"/>
      <c r="I74" s="467">
        <v>0.5</v>
      </c>
      <c r="J74" s="466">
        <v>0</v>
      </c>
      <c r="K74" s="487"/>
      <c r="L74" s="479">
        <v>2100199</v>
      </c>
      <c r="M74" s="479">
        <v>51301</v>
      </c>
      <c r="N74" s="488"/>
    </row>
    <row r="75" spans="1:14" s="443" customFormat="1" ht="27" customHeight="1">
      <c r="A75" s="470">
        <v>620001</v>
      </c>
      <c r="B75" s="473" t="s">
        <v>701</v>
      </c>
      <c r="C75" s="455">
        <f t="shared" si="5"/>
        <v>2.75</v>
      </c>
      <c r="D75" s="456"/>
      <c r="E75" s="489">
        <v>0</v>
      </c>
      <c r="F75" s="466"/>
      <c r="G75" s="490"/>
      <c r="H75" s="467"/>
      <c r="I75" s="467">
        <v>0.5</v>
      </c>
      <c r="J75" s="466">
        <v>2.25</v>
      </c>
      <c r="K75" s="487"/>
      <c r="L75" s="479">
        <v>2100199</v>
      </c>
      <c r="M75" s="479">
        <v>51301</v>
      </c>
      <c r="N75" s="488"/>
    </row>
    <row r="76" spans="1:14" s="443" customFormat="1" ht="27" customHeight="1">
      <c r="A76" s="470">
        <v>621001</v>
      </c>
      <c r="B76" s="473" t="s">
        <v>631</v>
      </c>
      <c r="C76" s="455">
        <f t="shared" si="5"/>
        <v>28.8</v>
      </c>
      <c r="D76" s="456"/>
      <c r="E76" s="489">
        <v>0</v>
      </c>
      <c r="F76" s="466">
        <v>25</v>
      </c>
      <c r="G76" s="490"/>
      <c r="H76" s="467"/>
      <c r="I76" s="467">
        <v>2</v>
      </c>
      <c r="J76" s="466">
        <v>1.8</v>
      </c>
      <c r="K76" s="487"/>
      <c r="L76" s="479">
        <v>2100199</v>
      </c>
      <c r="M76" s="479">
        <v>51301</v>
      </c>
      <c r="N76" s="488"/>
    </row>
    <row r="77" spans="1:14" s="359" customFormat="1" ht="27" customHeight="1">
      <c r="A77" s="477"/>
      <c r="B77" s="491" t="s">
        <v>634</v>
      </c>
      <c r="C77" s="452">
        <f t="shared" si="5"/>
        <v>2000.55</v>
      </c>
      <c r="D77" s="492">
        <f aca="true" t="shared" si="6" ref="D77:K77">SUM(D78:D112)</f>
        <v>500</v>
      </c>
      <c r="E77" s="492">
        <f t="shared" si="6"/>
        <v>12</v>
      </c>
      <c r="F77" s="492">
        <f t="shared" si="6"/>
        <v>1225</v>
      </c>
      <c r="G77" s="492">
        <f t="shared" si="6"/>
        <v>0</v>
      </c>
      <c r="H77" s="492">
        <f t="shared" si="6"/>
        <v>0</v>
      </c>
      <c r="I77" s="492">
        <f t="shared" si="6"/>
        <v>0</v>
      </c>
      <c r="J77" s="492">
        <f t="shared" si="6"/>
        <v>263.54999999999995</v>
      </c>
      <c r="K77" s="492">
        <f t="shared" si="6"/>
        <v>0</v>
      </c>
      <c r="L77" s="479">
        <v>2100199</v>
      </c>
      <c r="M77" s="479">
        <v>51301</v>
      </c>
      <c r="N77" s="485"/>
    </row>
    <row r="78" spans="1:14" s="443" customFormat="1" ht="27" customHeight="1">
      <c r="A78" s="463">
        <v>604008</v>
      </c>
      <c r="B78" s="410" t="s">
        <v>702</v>
      </c>
      <c r="C78" s="455">
        <f t="shared" si="5"/>
        <v>25.9</v>
      </c>
      <c r="D78" s="456"/>
      <c r="E78" s="489"/>
      <c r="F78" s="466">
        <v>25</v>
      </c>
      <c r="G78" s="467"/>
      <c r="H78" s="467"/>
      <c r="I78" s="467"/>
      <c r="J78" s="466">
        <v>0.9</v>
      </c>
      <c r="K78" s="487"/>
      <c r="L78" s="479">
        <v>2100199</v>
      </c>
      <c r="M78" s="479">
        <v>51301</v>
      </c>
      <c r="N78" s="488"/>
    </row>
    <row r="79" spans="1:14" s="443" customFormat="1" ht="27" customHeight="1">
      <c r="A79" s="463">
        <v>606006</v>
      </c>
      <c r="B79" s="410" t="s">
        <v>635</v>
      </c>
      <c r="C79" s="455">
        <f t="shared" si="5"/>
        <v>553.75</v>
      </c>
      <c r="D79" s="456">
        <v>500</v>
      </c>
      <c r="E79" s="489">
        <v>0</v>
      </c>
      <c r="F79" s="466">
        <v>50</v>
      </c>
      <c r="G79" s="467"/>
      <c r="H79" s="467"/>
      <c r="I79" s="467"/>
      <c r="J79" s="466">
        <v>3.75</v>
      </c>
      <c r="K79" s="487"/>
      <c r="L79" s="479">
        <v>2100199</v>
      </c>
      <c r="M79" s="479">
        <v>51301</v>
      </c>
      <c r="N79" s="488"/>
    </row>
    <row r="80" spans="1:14" s="443" customFormat="1" ht="27" customHeight="1">
      <c r="A80" s="463">
        <v>606007</v>
      </c>
      <c r="B80" s="410" t="s">
        <v>703</v>
      </c>
      <c r="C80" s="455">
        <f t="shared" si="5"/>
        <v>34.75</v>
      </c>
      <c r="D80" s="456"/>
      <c r="E80" s="489"/>
      <c r="F80" s="466">
        <v>25</v>
      </c>
      <c r="G80" s="467"/>
      <c r="H80" s="467"/>
      <c r="I80" s="467"/>
      <c r="J80" s="466">
        <v>9.75</v>
      </c>
      <c r="K80" s="487"/>
      <c r="L80" s="479">
        <v>2100199</v>
      </c>
      <c r="M80" s="479">
        <v>51301</v>
      </c>
      <c r="N80" s="488"/>
    </row>
    <row r="81" spans="1:14" s="443" customFormat="1" ht="27" customHeight="1">
      <c r="A81" s="463">
        <v>606011</v>
      </c>
      <c r="B81" s="410" t="s">
        <v>704</v>
      </c>
      <c r="C81" s="455">
        <f t="shared" si="5"/>
        <v>26.5</v>
      </c>
      <c r="D81" s="456"/>
      <c r="E81" s="489"/>
      <c r="F81" s="466">
        <v>25</v>
      </c>
      <c r="G81" s="467"/>
      <c r="H81" s="467"/>
      <c r="I81" s="467"/>
      <c r="J81" s="466">
        <v>1.5</v>
      </c>
      <c r="K81" s="487"/>
      <c r="L81" s="479">
        <v>2100199</v>
      </c>
      <c r="M81" s="479">
        <v>51301</v>
      </c>
      <c r="N81" s="488"/>
    </row>
    <row r="82" spans="1:14" s="443" customFormat="1" ht="27" customHeight="1">
      <c r="A82" s="463">
        <v>606009</v>
      </c>
      <c r="B82" s="410" t="s">
        <v>637</v>
      </c>
      <c r="C82" s="455">
        <f t="shared" si="5"/>
        <v>65</v>
      </c>
      <c r="D82" s="456"/>
      <c r="E82" s="489"/>
      <c r="F82" s="466">
        <v>50</v>
      </c>
      <c r="G82" s="467"/>
      <c r="H82" s="467"/>
      <c r="I82" s="467"/>
      <c r="J82" s="466">
        <v>15</v>
      </c>
      <c r="K82" s="487"/>
      <c r="L82" s="479">
        <v>2100199</v>
      </c>
      <c r="M82" s="479">
        <v>51301</v>
      </c>
      <c r="N82" s="488"/>
    </row>
    <row r="83" spans="1:14" s="443" customFormat="1" ht="27" customHeight="1">
      <c r="A83" s="463">
        <v>607006</v>
      </c>
      <c r="B83" s="410" t="s">
        <v>639</v>
      </c>
      <c r="C83" s="455">
        <f t="shared" si="5"/>
        <v>36.4</v>
      </c>
      <c r="D83" s="456"/>
      <c r="E83" s="489">
        <v>3</v>
      </c>
      <c r="F83" s="466">
        <v>25</v>
      </c>
      <c r="G83" s="467"/>
      <c r="H83" s="467"/>
      <c r="I83" s="467"/>
      <c r="J83" s="466">
        <v>8.4</v>
      </c>
      <c r="K83" s="487"/>
      <c r="L83" s="479">
        <v>2100199</v>
      </c>
      <c r="M83" s="479">
        <v>51301</v>
      </c>
      <c r="N83" s="488"/>
    </row>
    <row r="84" spans="1:14" s="443" customFormat="1" ht="27" customHeight="1">
      <c r="A84" s="463">
        <v>607005</v>
      </c>
      <c r="B84" s="410" t="s">
        <v>641</v>
      </c>
      <c r="C84" s="455">
        <f t="shared" si="5"/>
        <v>78.8</v>
      </c>
      <c r="D84" s="456"/>
      <c r="E84" s="489"/>
      <c r="F84" s="466">
        <v>50</v>
      </c>
      <c r="G84" s="467"/>
      <c r="H84" s="467"/>
      <c r="I84" s="467"/>
      <c r="J84" s="466">
        <v>28.8</v>
      </c>
      <c r="K84" s="487"/>
      <c r="L84" s="479">
        <v>2100199</v>
      </c>
      <c r="M84" s="479">
        <v>51301</v>
      </c>
      <c r="N84" s="488"/>
    </row>
    <row r="85" spans="1:14" s="443" customFormat="1" ht="27" customHeight="1">
      <c r="A85" s="463">
        <v>607007</v>
      </c>
      <c r="B85" s="410" t="s">
        <v>705</v>
      </c>
      <c r="C85" s="455">
        <f t="shared" si="5"/>
        <v>59</v>
      </c>
      <c r="D85" s="456"/>
      <c r="E85" s="489"/>
      <c r="F85" s="466">
        <v>50</v>
      </c>
      <c r="G85" s="467"/>
      <c r="H85" s="467"/>
      <c r="I85" s="467"/>
      <c r="J85" s="466">
        <v>9</v>
      </c>
      <c r="K85" s="487"/>
      <c r="L85" s="479">
        <v>2100199</v>
      </c>
      <c r="M85" s="479">
        <v>51301</v>
      </c>
      <c r="N85" s="488"/>
    </row>
    <row r="86" spans="1:14" s="443" customFormat="1" ht="27" customHeight="1">
      <c r="A86" s="463">
        <v>608003</v>
      </c>
      <c r="B86" s="410" t="s">
        <v>643</v>
      </c>
      <c r="C86" s="455">
        <f t="shared" si="5"/>
        <v>25</v>
      </c>
      <c r="D86" s="456"/>
      <c r="E86" s="489"/>
      <c r="F86" s="466">
        <v>25</v>
      </c>
      <c r="G86" s="467"/>
      <c r="H86" s="467"/>
      <c r="I86" s="467"/>
      <c r="J86" s="466">
        <v>0</v>
      </c>
      <c r="K86" s="487"/>
      <c r="L86" s="479">
        <v>2100199</v>
      </c>
      <c r="M86" s="479">
        <v>51301</v>
      </c>
      <c r="N86" s="488"/>
    </row>
    <row r="87" spans="1:14" s="443" customFormat="1" ht="27" customHeight="1">
      <c r="A87" s="463">
        <v>608009</v>
      </c>
      <c r="B87" s="410" t="s">
        <v>647</v>
      </c>
      <c r="C87" s="455">
        <f t="shared" si="5"/>
        <v>38.5</v>
      </c>
      <c r="D87" s="456"/>
      <c r="E87" s="489"/>
      <c r="F87" s="466">
        <v>25</v>
      </c>
      <c r="G87" s="467"/>
      <c r="H87" s="467"/>
      <c r="I87" s="467"/>
      <c r="J87" s="466">
        <v>13.5</v>
      </c>
      <c r="K87" s="487"/>
      <c r="L87" s="479">
        <v>2100199</v>
      </c>
      <c r="M87" s="479">
        <v>51301</v>
      </c>
      <c r="N87" s="488"/>
    </row>
    <row r="88" spans="1:14" s="443" customFormat="1" ht="27" customHeight="1">
      <c r="A88" s="463">
        <v>608008</v>
      </c>
      <c r="B88" s="410" t="s">
        <v>645</v>
      </c>
      <c r="C88" s="455">
        <f t="shared" si="5"/>
        <v>68</v>
      </c>
      <c r="D88" s="456"/>
      <c r="E88" s="489"/>
      <c r="F88" s="466">
        <v>50</v>
      </c>
      <c r="G88" s="467"/>
      <c r="H88" s="467"/>
      <c r="I88" s="467"/>
      <c r="J88" s="466">
        <v>18</v>
      </c>
      <c r="K88" s="487"/>
      <c r="L88" s="479">
        <v>2100199</v>
      </c>
      <c r="M88" s="479">
        <v>51301</v>
      </c>
      <c r="N88" s="488"/>
    </row>
    <row r="89" spans="1:14" s="443" customFormat="1" ht="27" customHeight="1">
      <c r="A89" s="463">
        <v>608007</v>
      </c>
      <c r="B89" s="410" t="s">
        <v>706</v>
      </c>
      <c r="C89" s="455">
        <f t="shared" si="5"/>
        <v>62</v>
      </c>
      <c r="D89" s="456"/>
      <c r="E89" s="489"/>
      <c r="F89" s="466">
        <v>50</v>
      </c>
      <c r="G89" s="467"/>
      <c r="H89" s="467"/>
      <c r="I89" s="467"/>
      <c r="J89" s="466">
        <v>12</v>
      </c>
      <c r="K89" s="487"/>
      <c r="L89" s="479">
        <v>2100199</v>
      </c>
      <c r="M89" s="479">
        <v>51301</v>
      </c>
      <c r="N89" s="488"/>
    </row>
    <row r="90" spans="1:14" s="443" customFormat="1" ht="27" customHeight="1">
      <c r="A90" s="463">
        <v>609005</v>
      </c>
      <c r="B90" s="410" t="s">
        <v>650</v>
      </c>
      <c r="C90" s="455">
        <f t="shared" si="5"/>
        <v>29.2</v>
      </c>
      <c r="D90" s="456"/>
      <c r="E90" s="489">
        <v>3</v>
      </c>
      <c r="F90" s="466">
        <v>25</v>
      </c>
      <c r="G90" s="467"/>
      <c r="H90" s="467"/>
      <c r="I90" s="467"/>
      <c r="J90" s="466">
        <v>1.2</v>
      </c>
      <c r="K90" s="487"/>
      <c r="L90" s="479">
        <v>2100199</v>
      </c>
      <c r="M90" s="479">
        <v>51301</v>
      </c>
      <c r="N90" s="488"/>
    </row>
    <row r="91" spans="1:14" s="443" customFormat="1" ht="27" customHeight="1">
      <c r="A91" s="463">
        <v>610005</v>
      </c>
      <c r="B91" s="410" t="s">
        <v>707</v>
      </c>
      <c r="C91" s="455">
        <f t="shared" si="5"/>
        <v>35.8</v>
      </c>
      <c r="D91" s="456"/>
      <c r="E91" s="489">
        <v>3</v>
      </c>
      <c r="F91" s="466">
        <v>25</v>
      </c>
      <c r="G91" s="467"/>
      <c r="H91" s="467"/>
      <c r="I91" s="467"/>
      <c r="J91" s="466">
        <v>7.8</v>
      </c>
      <c r="K91" s="487"/>
      <c r="L91" s="479">
        <v>2100199</v>
      </c>
      <c r="M91" s="479">
        <v>51301</v>
      </c>
      <c r="N91" s="488"/>
    </row>
    <row r="92" spans="1:14" s="443" customFormat="1" ht="27" customHeight="1">
      <c r="A92" s="463">
        <v>610003</v>
      </c>
      <c r="B92" s="410" t="s">
        <v>652</v>
      </c>
      <c r="C92" s="455">
        <f t="shared" si="5"/>
        <v>80</v>
      </c>
      <c r="D92" s="456"/>
      <c r="E92" s="489"/>
      <c r="F92" s="466">
        <v>50</v>
      </c>
      <c r="G92" s="467"/>
      <c r="H92" s="467"/>
      <c r="I92" s="467"/>
      <c r="J92" s="466">
        <v>30</v>
      </c>
      <c r="K92" s="487"/>
      <c r="L92" s="479">
        <v>2100199</v>
      </c>
      <c r="M92" s="479">
        <v>51301</v>
      </c>
      <c r="N92" s="488"/>
    </row>
    <row r="93" spans="1:14" s="443" customFormat="1" ht="27" customHeight="1">
      <c r="A93" s="463">
        <v>610004</v>
      </c>
      <c r="B93" s="410" t="s">
        <v>655</v>
      </c>
      <c r="C93" s="455">
        <f t="shared" si="5"/>
        <v>57.5</v>
      </c>
      <c r="D93" s="456"/>
      <c r="E93" s="489">
        <v>3</v>
      </c>
      <c r="F93" s="466">
        <v>50</v>
      </c>
      <c r="G93" s="467"/>
      <c r="H93" s="467"/>
      <c r="I93" s="467"/>
      <c r="J93" s="466">
        <v>4.5</v>
      </c>
      <c r="K93" s="487"/>
      <c r="L93" s="479">
        <v>2100199</v>
      </c>
      <c r="M93" s="479">
        <v>51301</v>
      </c>
      <c r="N93" s="488"/>
    </row>
    <row r="94" spans="1:14" s="443" customFormat="1" ht="27" customHeight="1">
      <c r="A94" s="463">
        <v>614003</v>
      </c>
      <c r="B94" s="410" t="s">
        <v>657</v>
      </c>
      <c r="C94" s="455">
        <f t="shared" si="5"/>
        <v>56</v>
      </c>
      <c r="D94" s="456"/>
      <c r="E94" s="489"/>
      <c r="F94" s="466">
        <v>50</v>
      </c>
      <c r="G94" s="467"/>
      <c r="H94" s="467"/>
      <c r="I94" s="467"/>
      <c r="J94" s="466">
        <v>6</v>
      </c>
      <c r="K94" s="487"/>
      <c r="L94" s="479">
        <v>2100199</v>
      </c>
      <c r="M94" s="479">
        <v>51301</v>
      </c>
      <c r="N94" s="488"/>
    </row>
    <row r="95" spans="1:14" s="443" customFormat="1" ht="27" customHeight="1">
      <c r="A95" s="463">
        <v>615010</v>
      </c>
      <c r="B95" s="410" t="s">
        <v>665</v>
      </c>
      <c r="C95" s="455">
        <f t="shared" si="5"/>
        <v>55.85</v>
      </c>
      <c r="D95" s="456"/>
      <c r="E95" s="489"/>
      <c r="F95" s="466">
        <v>50</v>
      </c>
      <c r="G95" s="467"/>
      <c r="H95" s="467"/>
      <c r="I95" s="467"/>
      <c r="J95" s="466">
        <v>5.85</v>
      </c>
      <c r="K95" s="487"/>
      <c r="L95" s="479">
        <v>2100199</v>
      </c>
      <c r="M95" s="479">
        <v>51301</v>
      </c>
      <c r="N95" s="488"/>
    </row>
    <row r="96" spans="1:14" s="443" customFormat="1" ht="27" customHeight="1">
      <c r="A96" s="463">
        <v>615007</v>
      </c>
      <c r="B96" s="410" t="s">
        <v>708</v>
      </c>
      <c r="C96" s="455">
        <f t="shared" si="5"/>
        <v>29.8</v>
      </c>
      <c r="D96" s="456"/>
      <c r="E96" s="489"/>
      <c r="F96" s="466">
        <v>25</v>
      </c>
      <c r="G96" s="467"/>
      <c r="H96" s="467"/>
      <c r="I96" s="467"/>
      <c r="J96" s="466">
        <v>4.8</v>
      </c>
      <c r="K96" s="487"/>
      <c r="L96" s="479">
        <v>2100199</v>
      </c>
      <c r="M96" s="479">
        <v>51301</v>
      </c>
      <c r="N96" s="488"/>
    </row>
    <row r="97" spans="1:14" s="443" customFormat="1" ht="27" customHeight="1">
      <c r="A97" s="463">
        <v>615006</v>
      </c>
      <c r="B97" s="410" t="s">
        <v>659</v>
      </c>
      <c r="C97" s="455">
        <f t="shared" si="5"/>
        <v>85.4</v>
      </c>
      <c r="D97" s="456"/>
      <c r="E97" s="489"/>
      <c r="F97" s="466">
        <v>50</v>
      </c>
      <c r="G97" s="467"/>
      <c r="H97" s="467"/>
      <c r="I97" s="467"/>
      <c r="J97" s="466">
        <v>35.4</v>
      </c>
      <c r="K97" s="487"/>
      <c r="L97" s="479">
        <v>2100199</v>
      </c>
      <c r="M97" s="479">
        <v>51301</v>
      </c>
      <c r="N97" s="488"/>
    </row>
    <row r="98" spans="1:14" s="443" customFormat="1" ht="27" customHeight="1">
      <c r="A98" s="463">
        <v>616005</v>
      </c>
      <c r="B98" s="410" t="s">
        <v>667</v>
      </c>
      <c r="C98" s="455">
        <f t="shared" si="5"/>
        <v>28</v>
      </c>
      <c r="D98" s="456"/>
      <c r="E98" s="489"/>
      <c r="F98" s="466">
        <v>25</v>
      </c>
      <c r="G98" s="467"/>
      <c r="H98" s="467"/>
      <c r="I98" s="467"/>
      <c r="J98" s="466">
        <v>3</v>
      </c>
      <c r="K98" s="487"/>
      <c r="L98" s="479">
        <v>2100199</v>
      </c>
      <c r="M98" s="479">
        <v>51301</v>
      </c>
      <c r="N98" s="488"/>
    </row>
    <row r="99" spans="1:14" s="443" customFormat="1" ht="27" customHeight="1">
      <c r="A99" s="463">
        <v>616006</v>
      </c>
      <c r="B99" s="410" t="s">
        <v>670</v>
      </c>
      <c r="C99" s="455">
        <f t="shared" si="5"/>
        <v>29.5</v>
      </c>
      <c r="D99" s="456"/>
      <c r="E99" s="489"/>
      <c r="F99" s="466">
        <v>25</v>
      </c>
      <c r="G99" s="467"/>
      <c r="H99" s="467"/>
      <c r="I99" s="467"/>
      <c r="J99" s="466">
        <v>4.5</v>
      </c>
      <c r="K99" s="487"/>
      <c r="L99" s="479">
        <v>2100199</v>
      </c>
      <c r="M99" s="479">
        <v>51301</v>
      </c>
      <c r="N99" s="488"/>
    </row>
    <row r="100" spans="1:14" s="443" customFormat="1" ht="27" customHeight="1">
      <c r="A100" s="463">
        <v>617008</v>
      </c>
      <c r="B100" s="410" t="s">
        <v>675</v>
      </c>
      <c r="C100" s="455">
        <f t="shared" si="5"/>
        <v>50</v>
      </c>
      <c r="D100" s="456"/>
      <c r="E100" s="489"/>
      <c r="F100" s="466">
        <v>50</v>
      </c>
      <c r="G100" s="467"/>
      <c r="H100" s="467"/>
      <c r="I100" s="467"/>
      <c r="J100" s="466">
        <v>0</v>
      </c>
      <c r="K100" s="487"/>
      <c r="L100" s="479">
        <v>2100199</v>
      </c>
      <c r="M100" s="479">
        <v>51301</v>
      </c>
      <c r="N100" s="488"/>
    </row>
    <row r="101" spans="1:14" s="443" customFormat="1" ht="27" customHeight="1">
      <c r="A101" s="463">
        <v>617009</v>
      </c>
      <c r="B101" s="410" t="s">
        <v>677</v>
      </c>
      <c r="C101" s="455">
        <f t="shared" si="5"/>
        <v>50</v>
      </c>
      <c r="D101" s="456"/>
      <c r="E101" s="489"/>
      <c r="F101" s="466">
        <v>50</v>
      </c>
      <c r="G101" s="467"/>
      <c r="H101" s="467"/>
      <c r="I101" s="467"/>
      <c r="J101" s="466">
        <v>0</v>
      </c>
      <c r="K101" s="487"/>
      <c r="L101" s="479">
        <v>2100199</v>
      </c>
      <c r="M101" s="479">
        <v>51301</v>
      </c>
      <c r="N101" s="488"/>
    </row>
    <row r="102" spans="1:14" s="443" customFormat="1" ht="27" customHeight="1">
      <c r="A102" s="463">
        <v>617007</v>
      </c>
      <c r="B102" s="410" t="s">
        <v>709</v>
      </c>
      <c r="C102" s="455">
        <f t="shared" si="5"/>
        <v>25</v>
      </c>
      <c r="D102" s="456"/>
      <c r="E102" s="489"/>
      <c r="F102" s="466">
        <v>25</v>
      </c>
      <c r="G102" s="467"/>
      <c r="H102" s="467"/>
      <c r="I102" s="467"/>
      <c r="J102" s="466">
        <v>0</v>
      </c>
      <c r="K102" s="487"/>
      <c r="L102" s="479">
        <v>2100199</v>
      </c>
      <c r="M102" s="479">
        <v>51301</v>
      </c>
      <c r="N102" s="488"/>
    </row>
    <row r="103" spans="1:14" s="443" customFormat="1" ht="27" customHeight="1">
      <c r="A103" s="463">
        <v>617006</v>
      </c>
      <c r="B103" s="410" t="s">
        <v>673</v>
      </c>
      <c r="C103" s="455">
        <f t="shared" si="5"/>
        <v>50</v>
      </c>
      <c r="D103" s="456"/>
      <c r="E103" s="489"/>
      <c r="F103" s="466">
        <v>50</v>
      </c>
      <c r="G103" s="467"/>
      <c r="H103" s="467"/>
      <c r="I103" s="467"/>
      <c r="J103" s="466">
        <v>0</v>
      </c>
      <c r="K103" s="487"/>
      <c r="L103" s="479">
        <v>2100199</v>
      </c>
      <c r="M103" s="479">
        <v>51301</v>
      </c>
      <c r="N103" s="488"/>
    </row>
    <row r="104" spans="1:14" s="443" customFormat="1" ht="27" customHeight="1">
      <c r="A104" s="463">
        <v>618004</v>
      </c>
      <c r="B104" s="410" t="s">
        <v>679</v>
      </c>
      <c r="C104" s="455">
        <f t="shared" si="5"/>
        <v>36.1</v>
      </c>
      <c r="D104" s="456"/>
      <c r="E104" s="489"/>
      <c r="F104" s="466">
        <v>25</v>
      </c>
      <c r="G104" s="467"/>
      <c r="H104" s="467"/>
      <c r="I104" s="467"/>
      <c r="J104" s="466">
        <v>11.1</v>
      </c>
      <c r="K104" s="487"/>
      <c r="L104" s="479">
        <v>2100199</v>
      </c>
      <c r="M104" s="479">
        <v>51301</v>
      </c>
      <c r="N104" s="488"/>
    </row>
    <row r="105" spans="1:14" s="443" customFormat="1" ht="27" customHeight="1">
      <c r="A105" s="463">
        <v>618007</v>
      </c>
      <c r="B105" s="410" t="s">
        <v>710</v>
      </c>
      <c r="C105" s="455">
        <f t="shared" si="5"/>
        <v>35.2</v>
      </c>
      <c r="D105" s="456"/>
      <c r="E105" s="489"/>
      <c r="F105" s="466">
        <v>25</v>
      </c>
      <c r="G105" s="467"/>
      <c r="H105" s="467"/>
      <c r="I105" s="467"/>
      <c r="J105" s="466">
        <v>10.2</v>
      </c>
      <c r="K105" s="487"/>
      <c r="L105" s="479">
        <v>2100199</v>
      </c>
      <c r="M105" s="479">
        <v>51301</v>
      </c>
      <c r="N105" s="488"/>
    </row>
    <row r="106" spans="1:14" s="443" customFormat="1" ht="27" customHeight="1">
      <c r="A106" s="463">
        <v>618008</v>
      </c>
      <c r="B106" s="410" t="s">
        <v>711</v>
      </c>
      <c r="C106" s="455">
        <f t="shared" si="5"/>
        <v>31</v>
      </c>
      <c r="D106" s="456"/>
      <c r="E106" s="489"/>
      <c r="F106" s="466">
        <v>25</v>
      </c>
      <c r="G106" s="467"/>
      <c r="H106" s="467"/>
      <c r="I106" s="467"/>
      <c r="J106" s="466">
        <v>6</v>
      </c>
      <c r="K106" s="487"/>
      <c r="L106" s="479">
        <v>2100199</v>
      </c>
      <c r="M106" s="479">
        <v>51301</v>
      </c>
      <c r="N106" s="488"/>
    </row>
    <row r="107" spans="1:14" s="443" customFormat="1" ht="27" customHeight="1">
      <c r="A107" s="463">
        <v>619003</v>
      </c>
      <c r="B107" s="410" t="s">
        <v>681</v>
      </c>
      <c r="C107" s="455">
        <f t="shared" si="5"/>
        <v>25.45</v>
      </c>
      <c r="D107" s="456"/>
      <c r="E107" s="489"/>
      <c r="F107" s="466">
        <v>25</v>
      </c>
      <c r="G107" s="467"/>
      <c r="H107" s="467"/>
      <c r="I107" s="467"/>
      <c r="J107" s="466">
        <v>0.45</v>
      </c>
      <c r="K107" s="487"/>
      <c r="L107" s="479">
        <v>2100199</v>
      </c>
      <c r="M107" s="479">
        <v>51301</v>
      </c>
      <c r="N107" s="488"/>
    </row>
    <row r="108" spans="1:14" s="443" customFormat="1" ht="27" customHeight="1">
      <c r="A108" s="463">
        <v>620004</v>
      </c>
      <c r="B108" s="410" t="s">
        <v>683</v>
      </c>
      <c r="C108" s="455">
        <f t="shared" si="5"/>
        <v>26.5</v>
      </c>
      <c r="D108" s="456"/>
      <c r="E108" s="489"/>
      <c r="F108" s="466">
        <v>25</v>
      </c>
      <c r="G108" s="467"/>
      <c r="H108" s="467"/>
      <c r="I108" s="467"/>
      <c r="J108" s="466">
        <v>1.5</v>
      </c>
      <c r="K108" s="487"/>
      <c r="L108" s="479">
        <v>2100199</v>
      </c>
      <c r="M108" s="479">
        <v>51301</v>
      </c>
      <c r="N108" s="488"/>
    </row>
    <row r="109" spans="1:14" s="443" customFormat="1" ht="27" customHeight="1">
      <c r="A109" s="463">
        <v>620005</v>
      </c>
      <c r="B109" s="410" t="s">
        <v>686</v>
      </c>
      <c r="C109" s="455">
        <f t="shared" si="5"/>
        <v>27.4</v>
      </c>
      <c r="D109" s="456"/>
      <c r="E109" s="489"/>
      <c r="F109" s="466">
        <v>25</v>
      </c>
      <c r="G109" s="467"/>
      <c r="H109" s="467"/>
      <c r="I109" s="467"/>
      <c r="J109" s="466">
        <v>2.4</v>
      </c>
      <c r="K109" s="487"/>
      <c r="L109" s="479">
        <v>2100199</v>
      </c>
      <c r="M109" s="479">
        <v>51301</v>
      </c>
      <c r="N109" s="488"/>
    </row>
    <row r="110" spans="1:14" s="443" customFormat="1" ht="27" customHeight="1">
      <c r="A110" s="463">
        <v>620006</v>
      </c>
      <c r="B110" s="410" t="s">
        <v>688</v>
      </c>
      <c r="C110" s="455">
        <f t="shared" si="5"/>
        <v>25</v>
      </c>
      <c r="D110" s="456"/>
      <c r="E110" s="489"/>
      <c r="F110" s="466">
        <v>25</v>
      </c>
      <c r="G110" s="467"/>
      <c r="H110" s="467"/>
      <c r="I110" s="467"/>
      <c r="J110" s="466">
        <v>0</v>
      </c>
      <c r="K110" s="487"/>
      <c r="L110" s="479">
        <v>2100199</v>
      </c>
      <c r="M110" s="479">
        <v>51301</v>
      </c>
      <c r="N110" s="488"/>
    </row>
    <row r="111" spans="1:14" s="443" customFormat="1" ht="27" customHeight="1">
      <c r="A111" s="463">
        <v>621003</v>
      </c>
      <c r="B111" s="410" t="s">
        <v>691</v>
      </c>
      <c r="C111" s="455">
        <f t="shared" si="5"/>
        <v>32.5</v>
      </c>
      <c r="D111" s="456"/>
      <c r="E111" s="489"/>
      <c r="F111" s="466">
        <v>25</v>
      </c>
      <c r="G111" s="467"/>
      <c r="H111" s="467"/>
      <c r="I111" s="467"/>
      <c r="J111" s="466">
        <v>7.5</v>
      </c>
      <c r="K111" s="487"/>
      <c r="L111" s="479">
        <v>2100199</v>
      </c>
      <c r="M111" s="479">
        <v>51301</v>
      </c>
      <c r="N111" s="488"/>
    </row>
    <row r="112" spans="1:14" s="443" customFormat="1" ht="27" customHeight="1">
      <c r="A112" s="463">
        <v>621004</v>
      </c>
      <c r="B112" s="410" t="s">
        <v>693</v>
      </c>
      <c r="C112" s="455">
        <f t="shared" si="5"/>
        <v>25.75</v>
      </c>
      <c r="D112" s="456"/>
      <c r="E112" s="489"/>
      <c r="F112" s="466">
        <v>25</v>
      </c>
      <c r="G112" s="467"/>
      <c r="H112" s="467"/>
      <c r="I112" s="467"/>
      <c r="J112" s="466">
        <v>0.75</v>
      </c>
      <c r="K112" s="487"/>
      <c r="L112" s="479">
        <v>2100199</v>
      </c>
      <c r="M112" s="479">
        <v>51301</v>
      </c>
      <c r="N112" s="488"/>
    </row>
  </sheetData>
  <sheetProtection/>
  <mergeCells count="1">
    <mergeCell ref="B2:N2"/>
  </mergeCells>
  <dataValidations count="2">
    <dataValidation allowBlank="1" showInputMessage="1" showErrorMessage="1" sqref="B8 I8 B9 I9 B10 I10 I11 B16 I16 B17 B35 B36 I36 B37 B39 B40 B41 B48 I48 B53 B54 I54 B42:B44 B46:B47 B49:B52 I42:I47 I49:I52"/>
    <dataValidation type="list" allowBlank="1" showErrorMessage="1" sqref="B18 B23 B27">
      <formula1>"分配多家单位,省本级,广东省卫生健康委员会,广东省卫生健康委员会本部,广东省医学会,广东省人民医院,广东省卫生监督所,广东省疾病预防控制中心,广东省职业病防治院,广东省妇幼保健院,广东省泗安医院,广东省结核病控制中心,广东省精神卫生中心,广东省健康教育中心,南方医科大学口腔医院,广东省医学实验动物中心,广东省卫生医疗对外合作服务中心,广东省卫生厅政务服务中心,广东省委保健办,广东省干部保健中心,广东医科大学附属医院,汕头大学医学院第一附属医院,汕头大学医学院第二附属医院,汕头大学医学院附属肿瘤医院"</formula1>
    </dataValidation>
  </dataValidations>
  <printOptions horizontalCentered="1"/>
  <pageMargins left="0.5902777777777778" right="0.5902777777777778" top="0.7513888888888889" bottom="0.5902777777777778" header="0.46805555555555556" footer="0.3104166666666667"/>
  <pageSetup fitToHeight="0" fitToWidth="1" horizontalDpi="600" verticalDpi="600" orientation="landscape" paperSize="9" scale="84"/>
</worksheet>
</file>

<file path=xl/worksheets/sheet24.xml><?xml version="1.0" encoding="utf-8"?>
<worksheet xmlns="http://schemas.openxmlformats.org/spreadsheetml/2006/main" xmlns:r="http://schemas.openxmlformats.org/officeDocument/2006/relationships">
  <sheetPr>
    <tabColor rgb="FFFFFF00"/>
    <outlinePr summaryBelow="0"/>
    <pageSetUpPr fitToPage="1"/>
  </sheetPr>
  <dimension ref="A1:D71"/>
  <sheetViews>
    <sheetView zoomScaleSheetLayoutView="100" workbookViewId="0" topLeftCell="B1">
      <selection activeCell="G69" sqref="G69"/>
    </sheetView>
  </sheetViews>
  <sheetFormatPr defaultColWidth="10.28125" defaultRowHeight="12.75" outlineLevelRow="2"/>
  <cols>
    <col min="1" max="1" width="15.8515625" style="416" hidden="1" customWidth="1"/>
    <col min="2" max="2" width="46.140625" style="416" customWidth="1"/>
    <col min="3" max="3" width="54.7109375" style="416" customWidth="1"/>
    <col min="4" max="4" width="16.140625" style="416" customWidth="1"/>
    <col min="5" max="16384" width="10.28125" style="416" customWidth="1"/>
  </cols>
  <sheetData>
    <row r="1" ht="24" customHeight="1">
      <c r="B1" s="417" t="s">
        <v>1809</v>
      </c>
    </row>
    <row r="2" spans="2:4" ht="33.75" customHeight="1">
      <c r="B2" s="418" t="s">
        <v>1810</v>
      </c>
      <c r="C2" s="418"/>
      <c r="D2" s="418"/>
    </row>
    <row r="3" spans="2:4" ht="25.5" customHeight="1">
      <c r="B3" s="419"/>
      <c r="C3" s="419"/>
      <c r="D3" s="420" t="s">
        <v>890</v>
      </c>
    </row>
    <row r="4" spans="1:4" ht="27.75" customHeight="1">
      <c r="A4" s="421" t="s">
        <v>1297</v>
      </c>
      <c r="B4" s="422" t="s">
        <v>1811</v>
      </c>
      <c r="C4" s="422" t="s">
        <v>1812</v>
      </c>
      <c r="D4" s="422" t="s">
        <v>1030</v>
      </c>
    </row>
    <row r="5" spans="1:4" ht="27.75" customHeight="1">
      <c r="A5" s="423"/>
      <c r="B5" s="422" t="s">
        <v>9</v>
      </c>
      <c r="C5" s="422"/>
      <c r="D5" s="424">
        <f>D64+D66+D68+D70</f>
        <v>5245</v>
      </c>
    </row>
    <row r="6" spans="1:4" s="415" customFormat="1" ht="27.75" customHeight="1" hidden="1">
      <c r="A6" s="425"/>
      <c r="B6" s="426" t="s">
        <v>1813</v>
      </c>
      <c r="C6" s="427"/>
      <c r="D6" s="428">
        <f>SUBTOTAL(9,D8:D71)</f>
        <v>12030.66</v>
      </c>
    </row>
    <row r="7" spans="1:4" s="415" customFormat="1" ht="27.75" customHeight="1" hidden="1" outlineLevel="1" collapsed="1">
      <c r="A7" s="425"/>
      <c r="B7" s="426" t="s">
        <v>1814</v>
      </c>
      <c r="C7" s="427"/>
      <c r="D7" s="428">
        <f>SUBTOTAL(9,D8:D17)</f>
        <v>905</v>
      </c>
    </row>
    <row r="8" spans="1:4" ht="27.75" customHeight="1" hidden="1" outlineLevel="2">
      <c r="A8" s="429">
        <v>174001</v>
      </c>
      <c r="B8" s="430" t="s">
        <v>1785</v>
      </c>
      <c r="C8" s="431" t="s">
        <v>1815</v>
      </c>
      <c r="D8" s="432">
        <v>50</v>
      </c>
    </row>
    <row r="9" spans="1:4" ht="27.75" customHeight="1" hidden="1" outlineLevel="2">
      <c r="A9" s="429">
        <v>174001</v>
      </c>
      <c r="B9" s="430" t="s">
        <v>1785</v>
      </c>
      <c r="C9" s="431" t="s">
        <v>1816</v>
      </c>
      <c r="D9" s="432">
        <v>100</v>
      </c>
    </row>
    <row r="10" spans="1:4" ht="27.75" customHeight="1" hidden="1" outlineLevel="2">
      <c r="A10" s="429">
        <v>174001</v>
      </c>
      <c r="B10" s="430" t="s">
        <v>1785</v>
      </c>
      <c r="C10" s="431" t="s">
        <v>1817</v>
      </c>
      <c r="D10" s="432">
        <v>200</v>
      </c>
    </row>
    <row r="11" spans="1:4" ht="36.75" customHeight="1" hidden="1" outlineLevel="2">
      <c r="A11" s="429">
        <v>174001</v>
      </c>
      <c r="B11" s="430" t="s">
        <v>1785</v>
      </c>
      <c r="C11" s="431" t="s">
        <v>1818</v>
      </c>
      <c r="D11" s="432">
        <v>10</v>
      </c>
    </row>
    <row r="12" spans="1:4" ht="27.75" customHeight="1" hidden="1" outlineLevel="2">
      <c r="A12" s="429">
        <v>174001</v>
      </c>
      <c r="B12" s="430" t="s">
        <v>1785</v>
      </c>
      <c r="C12" s="431" t="s">
        <v>1819</v>
      </c>
      <c r="D12" s="432">
        <v>40</v>
      </c>
    </row>
    <row r="13" spans="1:4" ht="27.75" customHeight="1" hidden="1" outlineLevel="2">
      <c r="A13" s="429">
        <v>174001</v>
      </c>
      <c r="B13" s="430" t="s">
        <v>1785</v>
      </c>
      <c r="C13" s="431" t="s">
        <v>1820</v>
      </c>
      <c r="D13" s="432">
        <v>160</v>
      </c>
    </row>
    <row r="14" spans="1:4" ht="27.75" customHeight="1" hidden="1" outlineLevel="2">
      <c r="A14" s="429">
        <v>174001</v>
      </c>
      <c r="B14" s="430" t="s">
        <v>1785</v>
      </c>
      <c r="C14" s="431" t="s">
        <v>1821</v>
      </c>
      <c r="D14" s="432">
        <v>200</v>
      </c>
    </row>
    <row r="15" spans="1:4" ht="27.75" customHeight="1" hidden="1" outlineLevel="2">
      <c r="A15" s="429">
        <v>174001</v>
      </c>
      <c r="B15" s="430" t="s">
        <v>1785</v>
      </c>
      <c r="C15" s="431" t="s">
        <v>1822</v>
      </c>
      <c r="D15" s="432">
        <v>60</v>
      </c>
    </row>
    <row r="16" spans="1:4" ht="27.75" customHeight="1" hidden="1" outlineLevel="2">
      <c r="A16" s="429">
        <v>174001</v>
      </c>
      <c r="B16" s="430" t="s">
        <v>1785</v>
      </c>
      <c r="C16" s="431" t="s">
        <v>1823</v>
      </c>
      <c r="D16" s="432">
        <v>35</v>
      </c>
    </row>
    <row r="17" spans="1:4" ht="27.75" customHeight="1" hidden="1" outlineLevel="2">
      <c r="A17" s="429">
        <v>174001</v>
      </c>
      <c r="B17" s="430" t="s">
        <v>1785</v>
      </c>
      <c r="C17" s="431" t="s">
        <v>1824</v>
      </c>
      <c r="D17" s="432">
        <v>50</v>
      </c>
    </row>
    <row r="18" spans="1:4" s="415" customFormat="1" ht="27.75" customHeight="1" hidden="1" outlineLevel="1" collapsed="1">
      <c r="A18" s="425"/>
      <c r="B18" s="427" t="s">
        <v>1825</v>
      </c>
      <c r="C18" s="427"/>
      <c r="D18" s="428">
        <f>SUBTOTAL(9,D19)</f>
        <v>220</v>
      </c>
    </row>
    <row r="19" spans="1:4" ht="27.75" customHeight="1" hidden="1" outlineLevel="2">
      <c r="A19" s="429">
        <v>174004</v>
      </c>
      <c r="B19" s="431" t="s">
        <v>1786</v>
      </c>
      <c r="C19" s="431" t="s">
        <v>1826</v>
      </c>
      <c r="D19" s="432">
        <v>220</v>
      </c>
    </row>
    <row r="20" spans="1:4" s="415" customFormat="1" ht="27.75" customHeight="1" hidden="1" outlineLevel="1" collapsed="1">
      <c r="A20" s="425"/>
      <c r="B20" s="427" t="s">
        <v>1827</v>
      </c>
      <c r="C20" s="427"/>
      <c r="D20" s="428">
        <f>SUBTOTAL(9,D21:D25)</f>
        <v>792.6600000000001</v>
      </c>
    </row>
    <row r="21" spans="1:4" ht="27.75" customHeight="1" hidden="1" outlineLevel="2">
      <c r="A21" s="429">
        <v>174005</v>
      </c>
      <c r="B21" s="431" t="s">
        <v>1787</v>
      </c>
      <c r="C21" s="431" t="s">
        <v>1828</v>
      </c>
      <c r="D21" s="432">
        <v>402.66</v>
      </c>
    </row>
    <row r="22" spans="1:4" ht="27.75" customHeight="1" hidden="1" outlineLevel="2">
      <c r="A22" s="429">
        <v>174005</v>
      </c>
      <c r="B22" s="431" t="s">
        <v>1787</v>
      </c>
      <c r="C22" s="431" t="s">
        <v>1829</v>
      </c>
      <c r="D22" s="432">
        <v>90</v>
      </c>
    </row>
    <row r="23" spans="1:4" ht="27.75" customHeight="1" hidden="1" outlineLevel="2">
      <c r="A23" s="429">
        <v>174005</v>
      </c>
      <c r="B23" s="431" t="s">
        <v>1787</v>
      </c>
      <c r="C23" s="431" t="s">
        <v>1830</v>
      </c>
      <c r="D23" s="432">
        <v>80</v>
      </c>
    </row>
    <row r="24" spans="1:4" ht="27.75" customHeight="1" hidden="1" outlineLevel="2">
      <c r="A24" s="429">
        <v>174005</v>
      </c>
      <c r="B24" s="431" t="s">
        <v>1787</v>
      </c>
      <c r="C24" s="431" t="s">
        <v>1831</v>
      </c>
      <c r="D24" s="432">
        <v>100</v>
      </c>
    </row>
    <row r="25" spans="1:4" ht="27.75" customHeight="1" hidden="1" outlineLevel="2">
      <c r="A25" s="429">
        <v>174005</v>
      </c>
      <c r="B25" s="431" t="s">
        <v>1787</v>
      </c>
      <c r="C25" s="431" t="s">
        <v>1832</v>
      </c>
      <c r="D25" s="432">
        <v>120</v>
      </c>
    </row>
    <row r="26" spans="1:4" s="415" customFormat="1" ht="27.75" customHeight="1" hidden="1" outlineLevel="1" collapsed="1">
      <c r="A26" s="425"/>
      <c r="B26" s="427" t="s">
        <v>1833</v>
      </c>
      <c r="C26" s="427"/>
      <c r="D26" s="428">
        <f>SUBTOTAL(9,D27)</f>
        <v>200</v>
      </c>
    </row>
    <row r="27" spans="1:4" ht="27.75" customHeight="1" hidden="1" outlineLevel="2">
      <c r="A27" s="429">
        <v>174008</v>
      </c>
      <c r="B27" s="431" t="s">
        <v>1789</v>
      </c>
      <c r="C27" s="431" t="s">
        <v>1834</v>
      </c>
      <c r="D27" s="432">
        <v>200</v>
      </c>
    </row>
    <row r="28" spans="1:4" s="415" customFormat="1" ht="27.75" customHeight="1" hidden="1" outlineLevel="1" collapsed="1">
      <c r="A28" s="425"/>
      <c r="B28" s="427" t="s">
        <v>1835</v>
      </c>
      <c r="C28" s="427"/>
      <c r="D28" s="428">
        <f>SUBTOTAL(9,D29:D30)</f>
        <v>328</v>
      </c>
    </row>
    <row r="29" spans="1:4" ht="27.75" customHeight="1" hidden="1" outlineLevel="2">
      <c r="A29" s="429">
        <v>174009</v>
      </c>
      <c r="B29" s="431" t="s">
        <v>1790</v>
      </c>
      <c r="C29" s="431" t="s">
        <v>1836</v>
      </c>
      <c r="D29" s="432">
        <v>150</v>
      </c>
    </row>
    <row r="30" spans="1:4" ht="27.75" customHeight="1" hidden="1" outlineLevel="2">
      <c r="A30" s="429">
        <v>174009</v>
      </c>
      <c r="B30" s="431" t="s">
        <v>1790</v>
      </c>
      <c r="C30" s="431" t="s">
        <v>1837</v>
      </c>
      <c r="D30" s="432">
        <v>178</v>
      </c>
    </row>
    <row r="31" spans="1:4" s="415" customFormat="1" ht="27.75" customHeight="1" hidden="1" outlineLevel="1" collapsed="1">
      <c r="A31" s="425"/>
      <c r="B31" s="427" t="s">
        <v>1838</v>
      </c>
      <c r="C31" s="427"/>
      <c r="D31" s="428">
        <f>SUBTOTAL(9,D32)</f>
        <v>550</v>
      </c>
    </row>
    <row r="32" spans="1:4" ht="27.75" customHeight="1" hidden="1" outlineLevel="2">
      <c r="A32" s="429">
        <v>174011</v>
      </c>
      <c r="B32" s="431" t="s">
        <v>1792</v>
      </c>
      <c r="C32" s="431" t="s">
        <v>1839</v>
      </c>
      <c r="D32" s="432">
        <v>550</v>
      </c>
    </row>
    <row r="33" spans="1:4" s="415" customFormat="1" ht="27.75" customHeight="1" hidden="1" outlineLevel="1" collapsed="1">
      <c r="A33" s="425"/>
      <c r="B33" s="427" t="s">
        <v>1840</v>
      </c>
      <c r="C33" s="427"/>
      <c r="D33" s="428">
        <f>SUBTOTAL(9,D34)</f>
        <v>45</v>
      </c>
    </row>
    <row r="34" spans="1:4" ht="27.75" customHeight="1" hidden="1" outlineLevel="2">
      <c r="A34" s="429">
        <v>174013</v>
      </c>
      <c r="B34" s="431" t="s">
        <v>1793</v>
      </c>
      <c r="C34" s="431" t="s">
        <v>1841</v>
      </c>
      <c r="D34" s="432">
        <v>45</v>
      </c>
    </row>
    <row r="35" spans="1:4" s="415" customFormat="1" ht="27.75" customHeight="1" hidden="1" outlineLevel="1" collapsed="1">
      <c r="A35" s="425"/>
      <c r="B35" s="427" t="s">
        <v>1842</v>
      </c>
      <c r="C35" s="427"/>
      <c r="D35" s="428">
        <f>SUBTOTAL(9,D36:D39)</f>
        <v>510</v>
      </c>
    </row>
    <row r="36" spans="1:4" ht="36" customHeight="1" hidden="1" outlineLevel="2">
      <c r="A36" s="429">
        <v>174015</v>
      </c>
      <c r="B36" s="431" t="s">
        <v>1794</v>
      </c>
      <c r="C36" s="431" t="s">
        <v>1843</v>
      </c>
      <c r="D36" s="432">
        <v>60</v>
      </c>
    </row>
    <row r="37" spans="1:4" ht="36" customHeight="1" hidden="1" outlineLevel="2">
      <c r="A37" s="429">
        <v>174015</v>
      </c>
      <c r="B37" s="431" t="s">
        <v>1794</v>
      </c>
      <c r="C37" s="431" t="s">
        <v>1844</v>
      </c>
      <c r="D37" s="432">
        <v>150</v>
      </c>
    </row>
    <row r="38" spans="1:4" ht="36" customHeight="1" hidden="1" outlineLevel="2">
      <c r="A38" s="429">
        <v>174015</v>
      </c>
      <c r="B38" s="431" t="s">
        <v>1794</v>
      </c>
      <c r="C38" s="431" t="s">
        <v>1845</v>
      </c>
      <c r="D38" s="432">
        <v>150</v>
      </c>
    </row>
    <row r="39" spans="1:4" ht="36" customHeight="1" hidden="1" outlineLevel="2">
      <c r="A39" s="429">
        <v>174015</v>
      </c>
      <c r="B39" s="431" t="s">
        <v>1794</v>
      </c>
      <c r="C39" s="431" t="s">
        <v>1846</v>
      </c>
      <c r="D39" s="432">
        <v>150</v>
      </c>
    </row>
    <row r="40" spans="1:4" s="415" customFormat="1" ht="27.75" customHeight="1" hidden="1" outlineLevel="1" collapsed="1">
      <c r="A40" s="425"/>
      <c r="B40" s="427" t="s">
        <v>1847</v>
      </c>
      <c r="C40" s="427"/>
      <c r="D40" s="428">
        <f>SUBTOTAL(9,D41:D42)</f>
        <v>125</v>
      </c>
    </row>
    <row r="41" spans="1:4" ht="27.75" customHeight="1" hidden="1" outlineLevel="2">
      <c r="A41" s="429">
        <v>174017</v>
      </c>
      <c r="B41" s="431" t="s">
        <v>1795</v>
      </c>
      <c r="C41" s="431" t="s">
        <v>1848</v>
      </c>
      <c r="D41" s="432">
        <v>50</v>
      </c>
    </row>
    <row r="42" spans="1:4" ht="27.75" customHeight="1" hidden="1" outlineLevel="2">
      <c r="A42" s="429">
        <v>174017</v>
      </c>
      <c r="B42" s="431" t="s">
        <v>1795</v>
      </c>
      <c r="C42" s="431" t="s">
        <v>1849</v>
      </c>
      <c r="D42" s="432">
        <v>75</v>
      </c>
    </row>
    <row r="43" spans="1:4" s="415" customFormat="1" ht="27.75" customHeight="1" hidden="1" outlineLevel="1" collapsed="1">
      <c r="A43" s="425"/>
      <c r="B43" s="427" t="s">
        <v>1850</v>
      </c>
      <c r="C43" s="427"/>
      <c r="D43" s="428">
        <f>SUBTOTAL(9,D44)</f>
        <v>50</v>
      </c>
    </row>
    <row r="44" spans="1:4" ht="27.75" customHeight="1" hidden="1" outlineLevel="2">
      <c r="A44" s="429">
        <v>174029</v>
      </c>
      <c r="B44" s="431" t="s">
        <v>1796</v>
      </c>
      <c r="C44" s="431" t="s">
        <v>1851</v>
      </c>
      <c r="D44" s="432">
        <v>50</v>
      </c>
    </row>
    <row r="45" spans="1:4" s="415" customFormat="1" ht="34.5" customHeight="1" hidden="1" outlineLevel="1" collapsed="1">
      <c r="A45" s="425"/>
      <c r="B45" s="427" t="s">
        <v>1852</v>
      </c>
      <c r="C45" s="427"/>
      <c r="D45" s="428">
        <f>SUBTOTAL(9,D46)</f>
        <v>60</v>
      </c>
    </row>
    <row r="46" spans="1:4" ht="34.5" customHeight="1" hidden="1" outlineLevel="2">
      <c r="A46" s="429">
        <v>174030</v>
      </c>
      <c r="B46" s="431" t="s">
        <v>1797</v>
      </c>
      <c r="C46" s="431" t="s">
        <v>1853</v>
      </c>
      <c r="D46" s="432">
        <v>60</v>
      </c>
    </row>
    <row r="47" spans="1:4" s="415" customFormat="1" ht="34.5" customHeight="1" hidden="1" outlineLevel="1" collapsed="1">
      <c r="A47" s="425"/>
      <c r="B47" s="427" t="s">
        <v>1854</v>
      </c>
      <c r="C47" s="427"/>
      <c r="D47" s="428">
        <f>SUBTOTAL(9,D48:D50)</f>
        <v>175</v>
      </c>
    </row>
    <row r="48" spans="1:4" ht="34.5" customHeight="1" hidden="1" outlineLevel="2">
      <c r="A48" s="429">
        <v>174032</v>
      </c>
      <c r="B48" s="431" t="s">
        <v>1798</v>
      </c>
      <c r="C48" s="431" t="s">
        <v>1855</v>
      </c>
      <c r="D48" s="432">
        <v>60</v>
      </c>
    </row>
    <row r="49" spans="1:4" ht="34.5" customHeight="1" hidden="1" outlineLevel="2">
      <c r="A49" s="429">
        <v>174032</v>
      </c>
      <c r="B49" s="431" t="s">
        <v>1798</v>
      </c>
      <c r="C49" s="431" t="s">
        <v>1856</v>
      </c>
      <c r="D49" s="432">
        <v>70</v>
      </c>
    </row>
    <row r="50" spans="1:4" ht="34.5" customHeight="1" hidden="1" outlineLevel="2">
      <c r="A50" s="429">
        <v>174032</v>
      </c>
      <c r="B50" s="431" t="s">
        <v>1798</v>
      </c>
      <c r="C50" s="431" t="s">
        <v>1857</v>
      </c>
      <c r="D50" s="432">
        <v>45</v>
      </c>
    </row>
    <row r="51" spans="1:4" s="415" customFormat="1" ht="27.75" customHeight="1" hidden="1" outlineLevel="1" collapsed="1">
      <c r="A51" s="425"/>
      <c r="B51" s="427" t="s">
        <v>1858</v>
      </c>
      <c r="C51" s="427"/>
      <c r="D51" s="428">
        <f>SUBTOTAL(9,D52:D53)</f>
        <v>580</v>
      </c>
    </row>
    <row r="52" spans="1:4" ht="27.75" customHeight="1" hidden="1" outlineLevel="2">
      <c r="A52" s="429">
        <v>174036</v>
      </c>
      <c r="B52" s="431" t="s">
        <v>925</v>
      </c>
      <c r="C52" s="431" t="s">
        <v>1859</v>
      </c>
      <c r="D52" s="432">
        <v>80</v>
      </c>
    </row>
    <row r="53" spans="1:4" ht="27.75" customHeight="1" hidden="1" outlineLevel="2">
      <c r="A53" s="429">
        <v>174036</v>
      </c>
      <c r="B53" s="431" t="s">
        <v>925</v>
      </c>
      <c r="C53" s="431" t="s">
        <v>1860</v>
      </c>
      <c r="D53" s="432">
        <v>500</v>
      </c>
    </row>
    <row r="54" spans="1:4" s="415" customFormat="1" ht="27.75" customHeight="1" hidden="1" outlineLevel="1" collapsed="1">
      <c r="A54" s="425"/>
      <c r="B54" s="427" t="s">
        <v>1861</v>
      </c>
      <c r="C54" s="427"/>
      <c r="D54" s="428">
        <f>SUBTOTAL(9,D55)</f>
        <v>50</v>
      </c>
    </row>
    <row r="55" spans="1:4" ht="27.75" customHeight="1" hidden="1" outlineLevel="2">
      <c r="A55" s="429">
        <v>174037001</v>
      </c>
      <c r="B55" s="431" t="s">
        <v>926</v>
      </c>
      <c r="C55" s="431" t="s">
        <v>1862</v>
      </c>
      <c r="D55" s="432">
        <v>50</v>
      </c>
    </row>
    <row r="56" spans="1:4" s="415" customFormat="1" ht="27.75" customHeight="1" hidden="1" outlineLevel="1" collapsed="1">
      <c r="A56" s="425"/>
      <c r="B56" s="427" t="s">
        <v>1863</v>
      </c>
      <c r="C56" s="427"/>
      <c r="D56" s="428">
        <f>SUBTOTAL(9,D57:D58)</f>
        <v>80</v>
      </c>
    </row>
    <row r="57" spans="1:4" ht="27.75" customHeight="1" hidden="1" outlineLevel="2">
      <c r="A57" s="429">
        <v>174053</v>
      </c>
      <c r="B57" s="431" t="s">
        <v>1800</v>
      </c>
      <c r="C57" s="431" t="s">
        <v>1864</v>
      </c>
      <c r="D57" s="432">
        <v>70</v>
      </c>
    </row>
    <row r="58" spans="1:4" ht="42" customHeight="1" hidden="1" outlineLevel="2">
      <c r="A58" s="429">
        <v>174053</v>
      </c>
      <c r="B58" s="431" t="s">
        <v>1800</v>
      </c>
      <c r="C58" s="431" t="s">
        <v>1865</v>
      </c>
      <c r="D58" s="432">
        <v>10</v>
      </c>
    </row>
    <row r="59" spans="1:4" s="415" customFormat="1" ht="27.75" customHeight="1" hidden="1" outlineLevel="1" collapsed="1">
      <c r="A59" s="425"/>
      <c r="B59" s="427" t="s">
        <v>1866</v>
      </c>
      <c r="C59" s="427"/>
      <c r="D59" s="428">
        <f>SUBTOTAL(9,D60:D61)</f>
        <v>115</v>
      </c>
    </row>
    <row r="60" spans="1:4" ht="27.75" customHeight="1" hidden="1" outlineLevel="2">
      <c r="A60" s="429">
        <v>156002</v>
      </c>
      <c r="B60" s="431" t="s">
        <v>1783</v>
      </c>
      <c r="C60" s="431" t="s">
        <v>1867</v>
      </c>
      <c r="D60" s="432">
        <v>65</v>
      </c>
    </row>
    <row r="61" spans="1:4" ht="27.75" customHeight="1" hidden="1" outlineLevel="2">
      <c r="A61" s="429">
        <v>156002</v>
      </c>
      <c r="B61" s="431" t="s">
        <v>1783</v>
      </c>
      <c r="C61" s="431" t="s">
        <v>1868</v>
      </c>
      <c r="D61" s="432">
        <v>50</v>
      </c>
    </row>
    <row r="62" spans="1:4" s="415" customFormat="1" ht="27.75" customHeight="1" hidden="1" outlineLevel="1" collapsed="1">
      <c r="A62" s="425"/>
      <c r="B62" s="427" t="s">
        <v>1869</v>
      </c>
      <c r="C62" s="427"/>
      <c r="D62" s="428">
        <f aca="true" t="shared" si="0" ref="D62:D66">SUBTOTAL(9,D63)</f>
        <v>2000</v>
      </c>
    </row>
    <row r="63" spans="1:4" ht="27.75" customHeight="1" hidden="1" outlineLevel="2">
      <c r="A63" s="429">
        <v>176004</v>
      </c>
      <c r="B63" s="431" t="s">
        <v>941</v>
      </c>
      <c r="C63" s="431" t="s">
        <v>1870</v>
      </c>
      <c r="D63" s="432">
        <v>2000</v>
      </c>
    </row>
    <row r="64" spans="1:4" s="415" customFormat="1" ht="27.75" customHeight="1" outlineLevel="1">
      <c r="A64" s="425"/>
      <c r="B64" s="426" t="s">
        <v>1871</v>
      </c>
      <c r="C64" s="433"/>
      <c r="D64" s="428">
        <f t="shared" si="0"/>
        <v>2213</v>
      </c>
    </row>
    <row r="65" spans="1:4" ht="27.75" customHeight="1" outlineLevel="2">
      <c r="A65" s="429">
        <v>606001</v>
      </c>
      <c r="B65" s="430" t="s">
        <v>1022</v>
      </c>
      <c r="C65" s="434" t="s">
        <v>1872</v>
      </c>
      <c r="D65" s="432">
        <v>2213</v>
      </c>
    </row>
    <row r="66" spans="1:4" s="415" customFormat="1" ht="27.75" customHeight="1" outlineLevel="1">
      <c r="A66" s="425"/>
      <c r="B66" s="435" t="s">
        <v>1873</v>
      </c>
      <c r="C66" s="436"/>
      <c r="D66" s="428">
        <f t="shared" si="0"/>
        <v>500</v>
      </c>
    </row>
    <row r="67" spans="1:4" ht="27.75" customHeight="1" outlineLevel="2">
      <c r="A67" s="429">
        <v>606010</v>
      </c>
      <c r="B67" s="437" t="s">
        <v>727</v>
      </c>
      <c r="C67" s="437" t="s">
        <v>1860</v>
      </c>
      <c r="D67" s="432">
        <v>500</v>
      </c>
    </row>
    <row r="68" spans="1:4" s="415" customFormat="1" ht="27.75" customHeight="1" outlineLevel="1">
      <c r="A68" s="425"/>
      <c r="B68" s="426" t="s">
        <v>1874</v>
      </c>
      <c r="C68" s="433"/>
      <c r="D68" s="428">
        <f>SUBTOTAL(9,D69)</f>
        <v>2032</v>
      </c>
    </row>
    <row r="69" spans="1:4" ht="27.75" customHeight="1" outlineLevel="2">
      <c r="A69" s="429">
        <v>608001</v>
      </c>
      <c r="B69" s="430" t="s">
        <v>1023</v>
      </c>
      <c r="C69" s="434" t="s">
        <v>1872</v>
      </c>
      <c r="D69" s="432">
        <v>2032</v>
      </c>
    </row>
    <row r="70" spans="1:4" s="415" customFormat="1" ht="27.75" customHeight="1" outlineLevel="1">
      <c r="A70" s="425"/>
      <c r="B70" s="435" t="s">
        <v>1875</v>
      </c>
      <c r="C70" s="436"/>
      <c r="D70" s="438">
        <f>SUBTOTAL(9,D71)</f>
        <v>500</v>
      </c>
    </row>
    <row r="71" spans="1:4" ht="27.75" customHeight="1" outlineLevel="2">
      <c r="A71" s="429">
        <v>606006</v>
      </c>
      <c r="B71" s="437" t="s">
        <v>853</v>
      </c>
      <c r="C71" s="437" t="s">
        <v>1860</v>
      </c>
      <c r="D71" s="439">
        <v>500</v>
      </c>
    </row>
  </sheetData>
  <sheetProtection/>
  <autoFilter ref="A4:D71"/>
  <mergeCells count="1">
    <mergeCell ref="B2:D2"/>
  </mergeCells>
  <printOptions horizontalCentered="1"/>
  <pageMargins left="0.59" right="0.59" top="0.59" bottom="0.7900000000000001" header="0.51" footer="0.51"/>
  <pageSetup fitToHeight="0" fitToWidth="1" horizontalDpi="600" verticalDpi="600" orientation="portrait" paperSize="9" scale="82"/>
  <headerFooter>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A32"/>
  <sheetViews>
    <sheetView zoomScaleSheetLayoutView="100" workbookViewId="0" topLeftCell="B1">
      <selection activeCell="B2" sqref="B2:C2"/>
    </sheetView>
  </sheetViews>
  <sheetFormatPr defaultColWidth="10.28125" defaultRowHeight="24.75" customHeight="1"/>
  <cols>
    <col min="1" max="1" width="14.7109375" style="274" hidden="1" customWidth="1"/>
    <col min="2" max="2" width="38.421875" style="393" customWidth="1"/>
    <col min="3" max="3" width="43.00390625" style="394" customWidth="1"/>
    <col min="4" max="228" width="15.7109375" style="395" customWidth="1"/>
    <col min="229" max="235" width="10.28125" style="395" customWidth="1"/>
    <col min="236" max="16384" width="10.28125" style="274" customWidth="1"/>
  </cols>
  <sheetData>
    <row r="1" spans="2:3" ht="24.75" customHeight="1">
      <c r="B1" s="260" t="s">
        <v>1876</v>
      </c>
      <c r="C1" s="396"/>
    </row>
    <row r="2" spans="2:3" ht="24.75" customHeight="1">
      <c r="B2" s="397" t="s">
        <v>1877</v>
      </c>
      <c r="C2" s="398"/>
    </row>
    <row r="3" ht="24.75" customHeight="1">
      <c r="C3" s="399" t="s">
        <v>890</v>
      </c>
    </row>
    <row r="4" spans="1:235" s="390" customFormat="1" ht="28.5" customHeight="1">
      <c r="A4" s="263" t="s">
        <v>1297</v>
      </c>
      <c r="B4" s="263" t="s">
        <v>1878</v>
      </c>
      <c r="C4" s="400" t="s">
        <v>1137</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401"/>
      <c r="EB4" s="401"/>
      <c r="EC4" s="401"/>
      <c r="ED4" s="401"/>
      <c r="EE4" s="401"/>
      <c r="EF4" s="401"/>
      <c r="EG4" s="401"/>
      <c r="EH4" s="401"/>
      <c r="EI4" s="401"/>
      <c r="EJ4" s="401"/>
      <c r="EK4" s="401"/>
      <c r="EL4" s="401"/>
      <c r="EM4" s="401"/>
      <c r="EN4" s="401"/>
      <c r="EO4" s="401"/>
      <c r="EP4" s="401"/>
      <c r="EQ4" s="401"/>
      <c r="ER4" s="401"/>
      <c r="ES4" s="401"/>
      <c r="ET4" s="401"/>
      <c r="EU4" s="401"/>
      <c r="EV4" s="401"/>
      <c r="EW4" s="401"/>
      <c r="EX4" s="401"/>
      <c r="EY4" s="401"/>
      <c r="EZ4" s="401"/>
      <c r="FA4" s="401"/>
      <c r="FB4" s="401"/>
      <c r="FC4" s="401"/>
      <c r="FD4" s="401"/>
      <c r="FE4" s="401"/>
      <c r="FF4" s="401"/>
      <c r="FG4" s="401"/>
      <c r="FH4" s="401"/>
      <c r="FI4" s="401"/>
      <c r="FJ4" s="401"/>
      <c r="FK4" s="401"/>
      <c r="FL4" s="401"/>
      <c r="FM4" s="401"/>
      <c r="FN4" s="401"/>
      <c r="FO4" s="401"/>
      <c r="FP4" s="401"/>
      <c r="FQ4" s="401"/>
      <c r="FR4" s="401"/>
      <c r="FS4" s="401"/>
      <c r="FT4" s="401"/>
      <c r="FU4" s="401"/>
      <c r="FV4" s="401"/>
      <c r="FW4" s="401"/>
      <c r="FX4" s="401"/>
      <c r="FY4" s="401"/>
      <c r="FZ4" s="401"/>
      <c r="GA4" s="401"/>
      <c r="GB4" s="401"/>
      <c r="GC4" s="401"/>
      <c r="GD4" s="401"/>
      <c r="GE4" s="401"/>
      <c r="GF4" s="401"/>
      <c r="GG4" s="401"/>
      <c r="GH4" s="401"/>
      <c r="GI4" s="401"/>
      <c r="GJ4" s="401"/>
      <c r="GK4" s="401"/>
      <c r="GL4" s="401"/>
      <c r="GM4" s="401"/>
      <c r="GN4" s="401"/>
      <c r="GO4" s="401"/>
      <c r="GP4" s="401"/>
      <c r="GQ4" s="401"/>
      <c r="GR4" s="401"/>
      <c r="GS4" s="401"/>
      <c r="GT4" s="401"/>
      <c r="GU4" s="401"/>
      <c r="GV4" s="401"/>
      <c r="GW4" s="401"/>
      <c r="GX4" s="401"/>
      <c r="GY4" s="401"/>
      <c r="GZ4" s="401"/>
      <c r="HA4" s="401"/>
      <c r="HB4" s="401"/>
      <c r="HC4" s="401"/>
      <c r="HD4" s="401"/>
      <c r="HE4" s="401"/>
      <c r="HF4" s="401"/>
      <c r="HG4" s="401"/>
      <c r="HH4" s="401"/>
      <c r="HI4" s="401"/>
      <c r="HJ4" s="401"/>
      <c r="HK4" s="401"/>
      <c r="HL4" s="401"/>
      <c r="HM4" s="401"/>
      <c r="HN4" s="401"/>
      <c r="HO4" s="401"/>
      <c r="HP4" s="401"/>
      <c r="HQ4" s="401"/>
      <c r="HR4" s="401"/>
      <c r="HS4" s="401"/>
      <c r="HT4" s="401"/>
      <c r="HU4" s="401"/>
      <c r="HV4" s="401"/>
      <c r="HW4" s="401"/>
      <c r="HX4" s="401"/>
      <c r="HY4" s="401"/>
      <c r="HZ4" s="401"/>
      <c r="IA4" s="401"/>
    </row>
    <row r="5" spans="1:235" s="391" customFormat="1" ht="28.5" customHeight="1">
      <c r="A5" s="264"/>
      <c r="B5" s="402" t="s">
        <v>9</v>
      </c>
      <c r="C5" s="403">
        <f>C6+C27</f>
        <v>54</v>
      </c>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4"/>
      <c r="BZ5" s="404"/>
      <c r="CA5" s="404"/>
      <c r="CB5" s="404"/>
      <c r="CC5" s="404"/>
      <c r="CD5" s="404"/>
      <c r="CE5" s="404"/>
      <c r="CF5" s="404"/>
      <c r="CG5" s="404"/>
      <c r="CH5" s="404"/>
      <c r="CI5" s="404"/>
      <c r="CJ5" s="404"/>
      <c r="CK5" s="404"/>
      <c r="CL5" s="404"/>
      <c r="CM5" s="404"/>
      <c r="CN5" s="404"/>
      <c r="CO5" s="404"/>
      <c r="CP5" s="404"/>
      <c r="CQ5" s="404"/>
      <c r="CR5" s="404"/>
      <c r="CS5" s="404"/>
      <c r="CT5" s="404"/>
      <c r="CU5" s="404"/>
      <c r="CV5" s="404"/>
      <c r="CW5" s="404"/>
      <c r="CX5" s="404"/>
      <c r="CY5" s="404"/>
      <c r="CZ5" s="404"/>
      <c r="DA5" s="404"/>
      <c r="DB5" s="404"/>
      <c r="DC5" s="404"/>
      <c r="DD5" s="404"/>
      <c r="DE5" s="404"/>
      <c r="DF5" s="404"/>
      <c r="DG5" s="404"/>
      <c r="DH5" s="404"/>
      <c r="DI5" s="404"/>
      <c r="DJ5" s="404"/>
      <c r="DK5" s="404"/>
      <c r="DL5" s="404"/>
      <c r="DM5" s="404"/>
      <c r="DN5" s="404"/>
      <c r="DO5" s="404"/>
      <c r="DP5" s="404"/>
      <c r="DQ5" s="404"/>
      <c r="DR5" s="404"/>
      <c r="DS5" s="404"/>
      <c r="DT5" s="404"/>
      <c r="DU5" s="404"/>
      <c r="DV5" s="404"/>
      <c r="DW5" s="404"/>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c r="FF5" s="404"/>
      <c r="FG5" s="404"/>
      <c r="FH5" s="404"/>
      <c r="FI5" s="404"/>
      <c r="FJ5" s="404"/>
      <c r="FK5" s="404"/>
      <c r="FL5" s="404"/>
      <c r="FM5" s="404"/>
      <c r="FN5" s="404"/>
      <c r="FO5" s="404"/>
      <c r="FP5" s="404"/>
      <c r="FQ5" s="404"/>
      <c r="FR5" s="404"/>
      <c r="FS5" s="404"/>
      <c r="FT5" s="404"/>
      <c r="FU5" s="404"/>
      <c r="FV5" s="404"/>
      <c r="FW5" s="404"/>
      <c r="FX5" s="404"/>
      <c r="FY5" s="404"/>
      <c r="FZ5" s="404"/>
      <c r="GA5" s="404"/>
      <c r="GB5" s="404"/>
      <c r="GC5" s="404"/>
      <c r="GD5" s="404"/>
      <c r="GE5" s="404"/>
      <c r="GF5" s="404"/>
      <c r="GG5" s="404"/>
      <c r="GH5" s="404"/>
      <c r="GI5" s="404"/>
      <c r="GJ5" s="404"/>
      <c r="GK5" s="404"/>
      <c r="GL5" s="404"/>
      <c r="GM5" s="404"/>
      <c r="GN5" s="404"/>
      <c r="GO5" s="404"/>
      <c r="GP5" s="404"/>
      <c r="GQ5" s="404"/>
      <c r="GR5" s="404"/>
      <c r="GS5" s="404"/>
      <c r="GT5" s="404"/>
      <c r="GU5" s="404"/>
      <c r="GV5" s="404"/>
      <c r="GW5" s="404"/>
      <c r="GX5" s="404"/>
      <c r="GY5" s="404"/>
      <c r="GZ5" s="404"/>
      <c r="HA5" s="404"/>
      <c r="HB5" s="404"/>
      <c r="HC5" s="404"/>
      <c r="HD5" s="404"/>
      <c r="HE5" s="404"/>
      <c r="HF5" s="404"/>
      <c r="HG5" s="404"/>
      <c r="HH5" s="404"/>
      <c r="HI5" s="404"/>
      <c r="HJ5" s="404"/>
      <c r="HK5" s="404"/>
      <c r="HL5" s="404"/>
      <c r="HM5" s="404"/>
      <c r="HN5" s="404"/>
      <c r="HO5" s="404"/>
      <c r="HP5" s="404"/>
      <c r="HQ5" s="404"/>
      <c r="HR5" s="404"/>
      <c r="HS5" s="404"/>
      <c r="HT5" s="404"/>
      <c r="HU5" s="404"/>
      <c r="HV5" s="404"/>
      <c r="HW5" s="404"/>
      <c r="HX5" s="404"/>
      <c r="HY5" s="404"/>
      <c r="HZ5" s="404"/>
      <c r="IA5" s="404"/>
    </row>
    <row r="6" spans="1:235" s="391" customFormat="1" ht="28.5" customHeight="1">
      <c r="A6" s="264"/>
      <c r="B6" s="405" t="s">
        <v>597</v>
      </c>
      <c r="C6" s="403">
        <f>SUM(C7:C26)/2</f>
        <v>42</v>
      </c>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c r="BZ6" s="404"/>
      <c r="CA6" s="404"/>
      <c r="CB6" s="404"/>
      <c r="CC6" s="404"/>
      <c r="CD6" s="404"/>
      <c r="CE6" s="404"/>
      <c r="CF6" s="404"/>
      <c r="CG6" s="404"/>
      <c r="CH6" s="404"/>
      <c r="CI6" s="404"/>
      <c r="CJ6" s="404"/>
      <c r="CK6" s="404"/>
      <c r="CL6" s="404"/>
      <c r="CM6" s="404"/>
      <c r="CN6" s="404"/>
      <c r="CO6" s="404"/>
      <c r="CP6" s="404"/>
      <c r="CQ6" s="404"/>
      <c r="CR6" s="404"/>
      <c r="CS6" s="404"/>
      <c r="CT6" s="404"/>
      <c r="CU6" s="404"/>
      <c r="CV6" s="404"/>
      <c r="CW6" s="404"/>
      <c r="CX6" s="404"/>
      <c r="CY6" s="404"/>
      <c r="CZ6" s="404"/>
      <c r="DA6" s="404"/>
      <c r="DB6" s="404"/>
      <c r="DC6" s="404"/>
      <c r="DD6" s="404"/>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4"/>
      <c r="EC6" s="404"/>
      <c r="ED6" s="404"/>
      <c r="EE6" s="404"/>
      <c r="EF6" s="404"/>
      <c r="EG6" s="404"/>
      <c r="EH6" s="404"/>
      <c r="EI6" s="404"/>
      <c r="EJ6" s="404"/>
      <c r="EK6" s="404"/>
      <c r="EL6" s="404"/>
      <c r="EM6" s="404"/>
      <c r="EN6" s="404"/>
      <c r="EO6" s="404"/>
      <c r="EP6" s="404"/>
      <c r="EQ6" s="404"/>
      <c r="ER6" s="404"/>
      <c r="ES6" s="404"/>
      <c r="ET6" s="404"/>
      <c r="EU6" s="404"/>
      <c r="EV6" s="404"/>
      <c r="EW6" s="404"/>
      <c r="EX6" s="404"/>
      <c r="EY6" s="404"/>
      <c r="EZ6" s="404"/>
      <c r="FA6" s="404"/>
      <c r="FB6" s="404"/>
      <c r="FC6" s="404"/>
      <c r="FD6" s="404"/>
      <c r="FE6" s="404"/>
      <c r="FF6" s="404"/>
      <c r="FG6" s="404"/>
      <c r="FH6" s="404"/>
      <c r="FI6" s="404"/>
      <c r="FJ6" s="404"/>
      <c r="FK6" s="404"/>
      <c r="FL6" s="404"/>
      <c r="FM6" s="404"/>
      <c r="FN6" s="404"/>
      <c r="FO6" s="404"/>
      <c r="FP6" s="404"/>
      <c r="FQ6" s="404"/>
      <c r="FR6" s="404"/>
      <c r="FS6" s="404"/>
      <c r="FT6" s="404"/>
      <c r="FU6" s="404"/>
      <c r="FV6" s="404"/>
      <c r="FW6" s="404"/>
      <c r="FX6" s="404"/>
      <c r="FY6" s="404"/>
      <c r="FZ6" s="404"/>
      <c r="GA6" s="404"/>
      <c r="GB6" s="404"/>
      <c r="GC6" s="404"/>
      <c r="GD6" s="404"/>
      <c r="GE6" s="404"/>
      <c r="GF6" s="404"/>
      <c r="GG6" s="404"/>
      <c r="GH6" s="404"/>
      <c r="GI6" s="404"/>
      <c r="GJ6" s="404"/>
      <c r="GK6" s="404"/>
      <c r="GL6" s="404"/>
      <c r="GM6" s="404"/>
      <c r="GN6" s="404"/>
      <c r="GO6" s="404"/>
      <c r="GP6" s="404"/>
      <c r="GQ6" s="404"/>
      <c r="GR6" s="404"/>
      <c r="GS6" s="404"/>
      <c r="GT6" s="404"/>
      <c r="GU6" s="404"/>
      <c r="GV6" s="404"/>
      <c r="GW6" s="404"/>
      <c r="GX6" s="404"/>
      <c r="GY6" s="404"/>
      <c r="GZ6" s="404"/>
      <c r="HA6" s="404"/>
      <c r="HB6" s="404"/>
      <c r="HC6" s="404"/>
      <c r="HD6" s="404"/>
      <c r="HE6" s="404"/>
      <c r="HF6" s="404"/>
      <c r="HG6" s="404"/>
      <c r="HH6" s="404"/>
      <c r="HI6" s="404"/>
      <c r="HJ6" s="404"/>
      <c r="HK6" s="404"/>
      <c r="HL6" s="404"/>
      <c r="HM6" s="404"/>
      <c r="HN6" s="404"/>
      <c r="HO6" s="404"/>
      <c r="HP6" s="404"/>
      <c r="HQ6" s="404"/>
      <c r="HR6" s="404"/>
      <c r="HS6" s="404"/>
      <c r="HT6" s="404"/>
      <c r="HU6" s="404"/>
      <c r="HV6" s="404"/>
      <c r="HW6" s="404"/>
      <c r="HX6" s="404"/>
      <c r="HY6" s="404"/>
      <c r="HZ6" s="404"/>
      <c r="IA6" s="404"/>
    </row>
    <row r="7" spans="1:235" s="391" customFormat="1" ht="28.5" customHeight="1">
      <c r="A7" s="267">
        <v>605</v>
      </c>
      <c r="B7" s="402" t="s">
        <v>949</v>
      </c>
      <c r="C7" s="406">
        <f>SUM(C8:C10)</f>
        <v>9</v>
      </c>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404"/>
      <c r="CN7" s="404"/>
      <c r="CO7" s="404"/>
      <c r="CP7" s="404"/>
      <c r="CQ7" s="404"/>
      <c r="CR7" s="404"/>
      <c r="CS7" s="404"/>
      <c r="CT7" s="404"/>
      <c r="CU7" s="404"/>
      <c r="CV7" s="404"/>
      <c r="CW7" s="404"/>
      <c r="CX7" s="404"/>
      <c r="CY7" s="404"/>
      <c r="CZ7" s="404"/>
      <c r="DA7" s="404"/>
      <c r="DB7" s="404"/>
      <c r="DC7" s="404"/>
      <c r="DD7" s="404"/>
      <c r="DE7" s="404"/>
      <c r="DF7" s="404"/>
      <c r="DG7" s="404"/>
      <c r="DH7" s="404"/>
      <c r="DI7" s="404"/>
      <c r="DJ7" s="404"/>
      <c r="DK7" s="404"/>
      <c r="DL7" s="404"/>
      <c r="DM7" s="404"/>
      <c r="DN7" s="404"/>
      <c r="DO7" s="404"/>
      <c r="DP7" s="404"/>
      <c r="DQ7" s="404"/>
      <c r="DR7" s="404"/>
      <c r="DS7" s="404"/>
      <c r="DT7" s="404"/>
      <c r="DU7" s="404"/>
      <c r="DV7" s="404"/>
      <c r="DW7" s="404"/>
      <c r="DX7" s="404"/>
      <c r="DY7" s="404"/>
      <c r="DZ7" s="404"/>
      <c r="EA7" s="404"/>
      <c r="EB7" s="404"/>
      <c r="EC7" s="404"/>
      <c r="ED7" s="404"/>
      <c r="EE7" s="404"/>
      <c r="EF7" s="404"/>
      <c r="EG7" s="404"/>
      <c r="EH7" s="404"/>
      <c r="EI7" s="404"/>
      <c r="EJ7" s="404"/>
      <c r="EK7" s="404"/>
      <c r="EL7" s="404"/>
      <c r="EM7" s="404"/>
      <c r="EN7" s="404"/>
      <c r="EO7" s="404"/>
      <c r="EP7" s="404"/>
      <c r="EQ7" s="404"/>
      <c r="ER7" s="404"/>
      <c r="ES7" s="404"/>
      <c r="ET7" s="404"/>
      <c r="EU7" s="404"/>
      <c r="EV7" s="404"/>
      <c r="EW7" s="404"/>
      <c r="EX7" s="404"/>
      <c r="EY7" s="404"/>
      <c r="EZ7" s="404"/>
      <c r="FA7" s="404"/>
      <c r="FB7" s="404"/>
      <c r="FC7" s="404"/>
      <c r="FD7" s="404"/>
      <c r="FE7" s="404"/>
      <c r="FF7" s="404"/>
      <c r="FG7" s="404"/>
      <c r="FH7" s="404"/>
      <c r="FI7" s="404"/>
      <c r="FJ7" s="404"/>
      <c r="FK7" s="404"/>
      <c r="FL7" s="404"/>
      <c r="FM7" s="404"/>
      <c r="FN7" s="404"/>
      <c r="FO7" s="404"/>
      <c r="FP7" s="404"/>
      <c r="FQ7" s="404"/>
      <c r="FR7" s="404"/>
      <c r="FS7" s="404"/>
      <c r="FT7" s="404"/>
      <c r="FU7" s="404"/>
      <c r="FV7" s="404"/>
      <c r="FW7" s="404"/>
      <c r="FX7" s="404"/>
      <c r="FY7" s="404"/>
      <c r="FZ7" s="404"/>
      <c r="GA7" s="404"/>
      <c r="GB7" s="404"/>
      <c r="GC7" s="404"/>
      <c r="GD7" s="404"/>
      <c r="GE7" s="404"/>
      <c r="GF7" s="404"/>
      <c r="GG7" s="404"/>
      <c r="GH7" s="404"/>
      <c r="GI7" s="404"/>
      <c r="GJ7" s="404"/>
      <c r="GK7" s="404"/>
      <c r="GL7" s="404"/>
      <c r="GM7" s="404"/>
      <c r="GN7" s="404"/>
      <c r="GO7" s="404"/>
      <c r="GP7" s="404"/>
      <c r="GQ7" s="404"/>
      <c r="GR7" s="404"/>
      <c r="GS7" s="404"/>
      <c r="GT7" s="404"/>
      <c r="GU7" s="404"/>
      <c r="GV7" s="404"/>
      <c r="GW7" s="404"/>
      <c r="GX7" s="404"/>
      <c r="GY7" s="404"/>
      <c r="GZ7" s="404"/>
      <c r="HA7" s="404"/>
      <c r="HB7" s="404"/>
      <c r="HC7" s="404"/>
      <c r="HD7" s="404"/>
      <c r="HE7" s="404"/>
      <c r="HF7" s="404"/>
      <c r="HG7" s="404"/>
      <c r="HH7" s="404"/>
      <c r="HI7" s="404"/>
      <c r="HJ7" s="404"/>
      <c r="HK7" s="404"/>
      <c r="HL7" s="404"/>
      <c r="HM7" s="404"/>
      <c r="HN7" s="404"/>
      <c r="HO7" s="404"/>
      <c r="HP7" s="404"/>
      <c r="HQ7" s="404"/>
      <c r="HR7" s="404"/>
      <c r="HS7" s="404"/>
      <c r="HT7" s="404"/>
      <c r="HU7" s="404"/>
      <c r="HV7" s="404"/>
      <c r="HW7" s="404"/>
      <c r="HX7" s="404"/>
      <c r="HY7" s="404"/>
      <c r="HZ7" s="404"/>
      <c r="IA7" s="404"/>
    </row>
    <row r="8" spans="1:235" s="391" customFormat="1" ht="28.5" customHeight="1">
      <c r="A8" s="267">
        <v>605003</v>
      </c>
      <c r="B8" s="407" t="s">
        <v>1039</v>
      </c>
      <c r="C8" s="408">
        <v>3</v>
      </c>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393"/>
      <c r="DG8" s="393"/>
      <c r="DH8" s="393"/>
      <c r="DI8" s="393"/>
      <c r="DJ8" s="393"/>
      <c r="DK8" s="393"/>
      <c r="DL8" s="393"/>
      <c r="DM8" s="393"/>
      <c r="DN8" s="393"/>
      <c r="DO8" s="393"/>
      <c r="DP8" s="393"/>
      <c r="DQ8" s="393"/>
      <c r="DR8" s="393"/>
      <c r="DS8" s="393"/>
      <c r="DT8" s="393"/>
      <c r="DU8" s="393"/>
      <c r="DV8" s="393"/>
      <c r="DW8" s="393"/>
      <c r="DX8" s="393"/>
      <c r="DY8" s="393"/>
      <c r="DZ8" s="393"/>
      <c r="EA8" s="393"/>
      <c r="EB8" s="393"/>
      <c r="EC8" s="393"/>
      <c r="ED8" s="393"/>
      <c r="EE8" s="393"/>
      <c r="EF8" s="393"/>
      <c r="EG8" s="393"/>
      <c r="EH8" s="393"/>
      <c r="EI8" s="393"/>
      <c r="EJ8" s="393"/>
      <c r="EK8" s="393"/>
      <c r="EL8" s="393"/>
      <c r="EM8" s="393"/>
      <c r="EN8" s="393"/>
      <c r="EO8" s="393"/>
      <c r="EP8" s="393"/>
      <c r="EQ8" s="393"/>
      <c r="ER8" s="393"/>
      <c r="ES8" s="393"/>
      <c r="ET8" s="393"/>
      <c r="EU8" s="393"/>
      <c r="EV8" s="393"/>
      <c r="EW8" s="393"/>
      <c r="EX8" s="393"/>
      <c r="EY8" s="393"/>
      <c r="EZ8" s="393"/>
      <c r="FA8" s="393"/>
      <c r="FB8" s="393"/>
      <c r="FC8" s="393"/>
      <c r="FD8" s="393"/>
      <c r="FE8" s="393"/>
      <c r="FF8" s="393"/>
      <c r="FG8" s="393"/>
      <c r="FH8" s="393"/>
      <c r="FI8" s="393"/>
      <c r="FJ8" s="393"/>
      <c r="FK8" s="393"/>
      <c r="FL8" s="393"/>
      <c r="FM8" s="393"/>
      <c r="FN8" s="393"/>
      <c r="FO8" s="393"/>
      <c r="FP8" s="393"/>
      <c r="FQ8" s="393"/>
      <c r="FR8" s="393"/>
      <c r="FS8" s="393"/>
      <c r="FT8" s="393"/>
      <c r="FU8" s="393"/>
      <c r="FV8" s="393"/>
      <c r="FW8" s="393"/>
      <c r="FX8" s="393"/>
      <c r="FY8" s="393"/>
      <c r="FZ8" s="393"/>
      <c r="GA8" s="393"/>
      <c r="GB8" s="393"/>
      <c r="GC8" s="393"/>
      <c r="GD8" s="393"/>
      <c r="GE8" s="393"/>
      <c r="GF8" s="393"/>
      <c r="GG8" s="393"/>
      <c r="GH8" s="393"/>
      <c r="GI8" s="393"/>
      <c r="GJ8" s="393"/>
      <c r="GK8" s="393"/>
      <c r="GL8" s="393"/>
      <c r="GM8" s="393"/>
      <c r="GN8" s="393"/>
      <c r="GO8" s="393"/>
      <c r="GP8" s="393"/>
      <c r="GQ8" s="393"/>
      <c r="GR8" s="393"/>
      <c r="GS8" s="393"/>
      <c r="GT8" s="393"/>
      <c r="GU8" s="393"/>
      <c r="GV8" s="393"/>
      <c r="GW8" s="393"/>
      <c r="GX8" s="393"/>
      <c r="GY8" s="393"/>
      <c r="GZ8" s="393"/>
      <c r="HA8" s="393"/>
      <c r="HB8" s="393"/>
      <c r="HC8" s="393"/>
      <c r="HD8" s="393"/>
      <c r="HE8" s="393"/>
      <c r="HF8" s="393"/>
      <c r="HG8" s="393"/>
      <c r="HH8" s="393"/>
      <c r="HI8" s="393"/>
      <c r="HJ8" s="393"/>
      <c r="HK8" s="393"/>
      <c r="HL8" s="393"/>
      <c r="HM8" s="393"/>
      <c r="HN8" s="393"/>
      <c r="HO8" s="393"/>
      <c r="HP8" s="393"/>
      <c r="HQ8" s="393"/>
      <c r="HR8" s="393"/>
      <c r="HS8" s="393"/>
      <c r="HT8" s="393"/>
      <c r="HU8" s="393"/>
      <c r="HV8" s="393"/>
      <c r="HW8" s="393"/>
      <c r="HX8" s="393"/>
      <c r="HY8" s="393"/>
      <c r="HZ8" s="393"/>
      <c r="IA8" s="393"/>
    </row>
    <row r="9" spans="1:235" s="391" customFormat="1" ht="28.5" customHeight="1">
      <c r="A9" s="267">
        <v>605006</v>
      </c>
      <c r="B9" s="409" t="s">
        <v>1879</v>
      </c>
      <c r="C9" s="408">
        <v>3</v>
      </c>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393"/>
      <c r="DG9" s="393"/>
      <c r="DH9" s="393"/>
      <c r="DI9" s="393"/>
      <c r="DJ9" s="393"/>
      <c r="DK9" s="393"/>
      <c r="DL9" s="393"/>
      <c r="DM9" s="393"/>
      <c r="DN9" s="393"/>
      <c r="DO9" s="393"/>
      <c r="DP9" s="393"/>
      <c r="DQ9" s="393"/>
      <c r="DR9" s="393"/>
      <c r="DS9" s="393"/>
      <c r="DT9" s="393"/>
      <c r="DU9" s="393"/>
      <c r="DV9" s="393"/>
      <c r="DW9" s="393"/>
      <c r="DX9" s="393"/>
      <c r="DY9" s="393"/>
      <c r="DZ9" s="393"/>
      <c r="EA9" s="393"/>
      <c r="EB9" s="393"/>
      <c r="EC9" s="393"/>
      <c r="ED9" s="393"/>
      <c r="EE9" s="393"/>
      <c r="EF9" s="393"/>
      <c r="EG9" s="393"/>
      <c r="EH9" s="393"/>
      <c r="EI9" s="393"/>
      <c r="EJ9" s="393"/>
      <c r="EK9" s="393"/>
      <c r="EL9" s="393"/>
      <c r="EM9" s="393"/>
      <c r="EN9" s="393"/>
      <c r="EO9" s="393"/>
      <c r="EP9" s="393"/>
      <c r="EQ9" s="393"/>
      <c r="ER9" s="393"/>
      <c r="ES9" s="393"/>
      <c r="ET9" s="393"/>
      <c r="EU9" s="393"/>
      <c r="EV9" s="393"/>
      <c r="EW9" s="393"/>
      <c r="EX9" s="393"/>
      <c r="EY9" s="393"/>
      <c r="EZ9" s="393"/>
      <c r="FA9" s="393"/>
      <c r="FB9" s="393"/>
      <c r="FC9" s="393"/>
      <c r="FD9" s="393"/>
      <c r="FE9" s="393"/>
      <c r="FF9" s="393"/>
      <c r="FG9" s="393"/>
      <c r="FH9" s="393"/>
      <c r="FI9" s="393"/>
      <c r="FJ9" s="393"/>
      <c r="FK9" s="393"/>
      <c r="FL9" s="393"/>
      <c r="FM9" s="393"/>
      <c r="FN9" s="393"/>
      <c r="FO9" s="393"/>
      <c r="FP9" s="393"/>
      <c r="FQ9" s="393"/>
      <c r="FR9" s="393"/>
      <c r="FS9" s="393"/>
      <c r="FT9" s="393"/>
      <c r="FU9" s="393"/>
      <c r="FV9" s="393"/>
      <c r="FW9" s="393"/>
      <c r="FX9" s="393"/>
      <c r="FY9" s="393"/>
      <c r="FZ9" s="393"/>
      <c r="GA9" s="393"/>
      <c r="GB9" s="393"/>
      <c r="GC9" s="393"/>
      <c r="GD9" s="393"/>
      <c r="GE9" s="393"/>
      <c r="GF9" s="393"/>
      <c r="GG9" s="393"/>
      <c r="GH9" s="393"/>
      <c r="GI9" s="393"/>
      <c r="GJ9" s="393"/>
      <c r="GK9" s="393"/>
      <c r="GL9" s="393"/>
      <c r="GM9" s="393"/>
      <c r="GN9" s="393"/>
      <c r="GO9" s="393"/>
      <c r="GP9" s="393"/>
      <c r="GQ9" s="393"/>
      <c r="GR9" s="393"/>
      <c r="GS9" s="393"/>
      <c r="GT9" s="393"/>
      <c r="GU9" s="393"/>
      <c r="GV9" s="393"/>
      <c r="GW9" s="393"/>
      <c r="GX9" s="393"/>
      <c r="GY9" s="393"/>
      <c r="GZ9" s="393"/>
      <c r="HA9" s="393"/>
      <c r="HB9" s="393"/>
      <c r="HC9" s="393"/>
      <c r="HD9" s="393"/>
      <c r="HE9" s="393"/>
      <c r="HF9" s="393"/>
      <c r="HG9" s="393"/>
      <c r="HH9" s="393"/>
      <c r="HI9" s="393"/>
      <c r="HJ9" s="393"/>
      <c r="HK9" s="393"/>
      <c r="HL9" s="393"/>
      <c r="HM9" s="393"/>
      <c r="HN9" s="393"/>
      <c r="HO9" s="393"/>
      <c r="HP9" s="393"/>
      <c r="HQ9" s="393"/>
      <c r="HR9" s="393"/>
      <c r="HS9" s="393"/>
      <c r="HT9" s="393"/>
      <c r="HU9" s="393"/>
      <c r="HV9" s="393"/>
      <c r="HW9" s="393"/>
      <c r="HX9" s="393"/>
      <c r="HY9" s="393"/>
      <c r="HZ9" s="393"/>
      <c r="IA9" s="393"/>
    </row>
    <row r="10" spans="1:235" s="391" customFormat="1" ht="28.5" customHeight="1">
      <c r="A10" s="267">
        <v>605005</v>
      </c>
      <c r="B10" s="410" t="s">
        <v>1880</v>
      </c>
      <c r="C10" s="408">
        <v>3</v>
      </c>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3"/>
      <c r="DS10" s="393"/>
      <c r="DT10" s="393"/>
      <c r="DU10" s="393"/>
      <c r="DV10" s="393"/>
      <c r="DW10" s="393"/>
      <c r="DX10" s="393"/>
      <c r="DY10" s="393"/>
      <c r="DZ10" s="393"/>
      <c r="EA10" s="393"/>
      <c r="EB10" s="393"/>
      <c r="EC10" s="393"/>
      <c r="ED10" s="393"/>
      <c r="EE10" s="393"/>
      <c r="EF10" s="393"/>
      <c r="EG10" s="393"/>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3"/>
      <c r="FS10" s="393"/>
      <c r="FT10" s="393"/>
      <c r="FU10" s="393"/>
      <c r="FV10" s="393"/>
      <c r="FW10" s="393"/>
      <c r="FX10" s="393"/>
      <c r="FY10" s="393"/>
      <c r="FZ10" s="393"/>
      <c r="GA10" s="393"/>
      <c r="GB10" s="393"/>
      <c r="GC10" s="393"/>
      <c r="GD10" s="393"/>
      <c r="GE10" s="393"/>
      <c r="GF10" s="393"/>
      <c r="GG10" s="393"/>
      <c r="GH10" s="393"/>
      <c r="GI10" s="393"/>
      <c r="GJ10" s="393"/>
      <c r="GK10" s="393"/>
      <c r="GL10" s="393"/>
      <c r="GM10" s="393"/>
      <c r="GN10" s="393"/>
      <c r="GO10" s="393"/>
      <c r="GP10" s="393"/>
      <c r="GQ10" s="393"/>
      <c r="GR10" s="393"/>
      <c r="GS10" s="393"/>
      <c r="GT10" s="393"/>
      <c r="GU10" s="393"/>
      <c r="GV10" s="393"/>
      <c r="GW10" s="393"/>
      <c r="GX10" s="393"/>
      <c r="GY10" s="393"/>
      <c r="GZ10" s="393"/>
      <c r="HA10" s="393"/>
      <c r="HB10" s="393"/>
      <c r="HC10" s="393"/>
      <c r="HD10" s="393"/>
      <c r="HE10" s="393"/>
      <c r="HF10" s="393"/>
      <c r="HG10" s="393"/>
      <c r="HH10" s="393"/>
      <c r="HI10" s="393"/>
      <c r="HJ10" s="393"/>
      <c r="HK10" s="393"/>
      <c r="HL10" s="393"/>
      <c r="HM10" s="393"/>
      <c r="HN10" s="393"/>
      <c r="HO10" s="393"/>
      <c r="HP10" s="393"/>
      <c r="HQ10" s="393"/>
      <c r="HR10" s="393"/>
      <c r="HS10" s="393"/>
      <c r="HT10" s="393"/>
      <c r="HU10" s="393"/>
      <c r="HV10" s="393"/>
      <c r="HW10" s="393"/>
      <c r="HX10" s="393"/>
      <c r="HY10" s="393"/>
      <c r="HZ10" s="393"/>
      <c r="IA10" s="393"/>
    </row>
    <row r="11" spans="1:235" s="391" customFormat="1" ht="28.5" customHeight="1">
      <c r="A11" s="267">
        <v>607</v>
      </c>
      <c r="B11" s="402" t="s">
        <v>601</v>
      </c>
      <c r="C11" s="411">
        <f>C12+C13</f>
        <v>6</v>
      </c>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404"/>
      <c r="CP11" s="404"/>
      <c r="CQ11" s="404"/>
      <c r="CR11" s="404"/>
      <c r="CS11" s="404"/>
      <c r="CT11" s="404"/>
      <c r="CU11" s="404"/>
      <c r="CV11" s="404"/>
      <c r="CW11" s="404"/>
      <c r="CX11" s="404"/>
      <c r="CY11" s="404"/>
      <c r="CZ11" s="404"/>
      <c r="DA11" s="404"/>
      <c r="DB11" s="404"/>
      <c r="DC11" s="404"/>
      <c r="DD11" s="404"/>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4"/>
      <c r="EG11" s="404"/>
      <c r="EH11" s="404"/>
      <c r="EI11" s="404"/>
      <c r="EJ11" s="404"/>
      <c r="EK11" s="404"/>
      <c r="EL11" s="404"/>
      <c r="EM11" s="404"/>
      <c r="EN11" s="404"/>
      <c r="EO11" s="404"/>
      <c r="EP11" s="404"/>
      <c r="EQ11" s="404"/>
      <c r="ER11" s="404"/>
      <c r="ES11" s="404"/>
      <c r="ET11" s="404"/>
      <c r="EU11" s="404"/>
      <c r="EV11" s="404"/>
      <c r="EW11" s="404"/>
      <c r="EX11" s="404"/>
      <c r="EY11" s="404"/>
      <c r="EZ11" s="404"/>
      <c r="FA11" s="404"/>
      <c r="FB11" s="404"/>
      <c r="FC11" s="404"/>
      <c r="FD11" s="404"/>
      <c r="FE11" s="404"/>
      <c r="FF11" s="404"/>
      <c r="FG11" s="404"/>
      <c r="FH11" s="404"/>
      <c r="FI11" s="404"/>
      <c r="FJ11" s="404"/>
      <c r="FK11" s="404"/>
      <c r="FL11" s="404"/>
      <c r="FM11" s="404"/>
      <c r="FN11" s="404"/>
      <c r="FO11" s="404"/>
      <c r="FP11" s="404"/>
      <c r="FQ11" s="404"/>
      <c r="FR11" s="404"/>
      <c r="FS11" s="404"/>
      <c r="FT11" s="404"/>
      <c r="FU11" s="404"/>
      <c r="FV11" s="404"/>
      <c r="FW11" s="404"/>
      <c r="FX11" s="404"/>
      <c r="FY11" s="404"/>
      <c r="FZ11" s="404"/>
      <c r="GA11" s="404"/>
      <c r="GB11" s="404"/>
      <c r="GC11" s="404"/>
      <c r="GD11" s="404"/>
      <c r="GE11" s="404"/>
      <c r="GF11" s="404"/>
      <c r="GG11" s="404"/>
      <c r="GH11" s="404"/>
      <c r="GI11" s="404"/>
      <c r="GJ11" s="404"/>
      <c r="GK11" s="404"/>
      <c r="GL11" s="404"/>
      <c r="GM11" s="404"/>
      <c r="GN11" s="404"/>
      <c r="GO11" s="404"/>
      <c r="GP11" s="404"/>
      <c r="GQ11" s="404"/>
      <c r="GR11" s="404"/>
      <c r="GS11" s="404"/>
      <c r="GT11" s="404"/>
      <c r="GU11" s="404"/>
      <c r="GV11" s="404"/>
      <c r="GW11" s="404"/>
      <c r="GX11" s="404"/>
      <c r="GY11" s="404"/>
      <c r="GZ11" s="404"/>
      <c r="HA11" s="404"/>
      <c r="HB11" s="404"/>
      <c r="HC11" s="404"/>
      <c r="HD11" s="404"/>
      <c r="HE11" s="404"/>
      <c r="HF11" s="404"/>
      <c r="HG11" s="404"/>
      <c r="HH11" s="404"/>
      <c r="HI11" s="404"/>
      <c r="HJ11" s="404"/>
      <c r="HK11" s="404"/>
      <c r="HL11" s="404"/>
      <c r="HM11" s="404"/>
      <c r="HN11" s="404"/>
      <c r="HO11" s="404"/>
      <c r="HP11" s="404"/>
      <c r="HQ11" s="404"/>
      <c r="HR11" s="404"/>
      <c r="HS11" s="404"/>
      <c r="HT11" s="404"/>
      <c r="HU11" s="404"/>
      <c r="HV11" s="404"/>
      <c r="HW11" s="404"/>
      <c r="HX11" s="404"/>
      <c r="HY11" s="404"/>
      <c r="HZ11" s="404"/>
      <c r="IA11" s="404"/>
    </row>
    <row r="12" spans="1:235" s="391" customFormat="1" ht="28.5" customHeight="1">
      <c r="A12" s="267">
        <v>607002</v>
      </c>
      <c r="B12" s="407" t="s">
        <v>1100</v>
      </c>
      <c r="C12" s="408">
        <v>3</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393"/>
      <c r="DG12" s="393"/>
      <c r="DH12" s="393"/>
      <c r="DI12" s="393"/>
      <c r="DJ12" s="393"/>
      <c r="DK12" s="393"/>
      <c r="DL12" s="393"/>
      <c r="DM12" s="393"/>
      <c r="DN12" s="393"/>
      <c r="DO12" s="393"/>
      <c r="DP12" s="393"/>
      <c r="DQ12" s="393"/>
      <c r="DR12" s="393"/>
      <c r="DS12" s="393"/>
      <c r="DT12" s="393"/>
      <c r="DU12" s="393"/>
      <c r="DV12" s="393"/>
      <c r="DW12" s="393"/>
      <c r="DX12" s="393"/>
      <c r="DY12" s="393"/>
      <c r="DZ12" s="393"/>
      <c r="EA12" s="393"/>
      <c r="EB12" s="393"/>
      <c r="EC12" s="393"/>
      <c r="ED12" s="393"/>
      <c r="EE12" s="393"/>
      <c r="EF12" s="393"/>
      <c r="EG12" s="393"/>
      <c r="EH12" s="393"/>
      <c r="EI12" s="393"/>
      <c r="EJ12" s="393"/>
      <c r="EK12" s="393"/>
      <c r="EL12" s="393"/>
      <c r="EM12" s="393"/>
      <c r="EN12" s="393"/>
      <c r="EO12" s="393"/>
      <c r="EP12" s="393"/>
      <c r="EQ12" s="393"/>
      <c r="ER12" s="393"/>
      <c r="ES12" s="393"/>
      <c r="ET12" s="393"/>
      <c r="EU12" s="393"/>
      <c r="EV12" s="393"/>
      <c r="EW12" s="393"/>
      <c r="EX12" s="393"/>
      <c r="EY12" s="393"/>
      <c r="EZ12" s="393"/>
      <c r="FA12" s="393"/>
      <c r="FB12" s="393"/>
      <c r="FC12" s="393"/>
      <c r="FD12" s="393"/>
      <c r="FE12" s="393"/>
      <c r="FF12" s="393"/>
      <c r="FG12" s="393"/>
      <c r="FH12" s="393"/>
      <c r="FI12" s="393"/>
      <c r="FJ12" s="393"/>
      <c r="FK12" s="393"/>
      <c r="FL12" s="393"/>
      <c r="FM12" s="393"/>
      <c r="FN12" s="393"/>
      <c r="FO12" s="393"/>
      <c r="FP12" s="393"/>
      <c r="FQ12" s="393"/>
      <c r="FR12" s="393"/>
      <c r="FS12" s="393"/>
      <c r="FT12" s="393"/>
      <c r="FU12" s="393"/>
      <c r="FV12" s="393"/>
      <c r="FW12" s="393"/>
      <c r="FX12" s="393"/>
      <c r="FY12" s="393"/>
      <c r="FZ12" s="393"/>
      <c r="GA12" s="393"/>
      <c r="GB12" s="393"/>
      <c r="GC12" s="393"/>
      <c r="GD12" s="393"/>
      <c r="GE12" s="393"/>
      <c r="GF12" s="393"/>
      <c r="GG12" s="393"/>
      <c r="GH12" s="393"/>
      <c r="GI12" s="393"/>
      <c r="GJ12" s="393"/>
      <c r="GK12" s="393"/>
      <c r="GL12" s="393"/>
      <c r="GM12" s="393"/>
      <c r="GN12" s="393"/>
      <c r="GO12" s="393"/>
      <c r="GP12" s="393"/>
      <c r="GQ12" s="393"/>
      <c r="GR12" s="393"/>
      <c r="GS12" s="393"/>
      <c r="GT12" s="393"/>
      <c r="GU12" s="393"/>
      <c r="GV12" s="393"/>
      <c r="GW12" s="393"/>
      <c r="GX12" s="393"/>
      <c r="GY12" s="393"/>
      <c r="GZ12" s="393"/>
      <c r="HA12" s="393"/>
      <c r="HB12" s="393"/>
      <c r="HC12" s="393"/>
      <c r="HD12" s="393"/>
      <c r="HE12" s="393"/>
      <c r="HF12" s="393"/>
      <c r="HG12" s="393"/>
      <c r="HH12" s="393"/>
      <c r="HI12" s="393"/>
      <c r="HJ12" s="393"/>
      <c r="HK12" s="393"/>
      <c r="HL12" s="393"/>
      <c r="HM12" s="393"/>
      <c r="HN12" s="393"/>
      <c r="HO12" s="393"/>
      <c r="HP12" s="393"/>
      <c r="HQ12" s="393"/>
      <c r="HR12" s="393"/>
      <c r="HS12" s="393"/>
      <c r="HT12" s="393"/>
      <c r="HU12" s="393"/>
      <c r="HV12" s="393"/>
      <c r="HW12" s="393"/>
      <c r="HX12" s="393"/>
      <c r="HY12" s="393"/>
      <c r="HZ12" s="393"/>
      <c r="IA12" s="393"/>
    </row>
    <row r="13" spans="1:235" s="391" customFormat="1" ht="28.5" customHeight="1">
      <c r="A13" s="267">
        <v>607003</v>
      </c>
      <c r="B13" s="409" t="s">
        <v>602</v>
      </c>
      <c r="C13" s="408">
        <v>3</v>
      </c>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393"/>
      <c r="DG13" s="393"/>
      <c r="DH13" s="393"/>
      <c r="DI13" s="393"/>
      <c r="DJ13" s="393"/>
      <c r="DK13" s="393"/>
      <c r="DL13" s="393"/>
      <c r="DM13" s="393"/>
      <c r="DN13" s="393"/>
      <c r="DO13" s="393"/>
      <c r="DP13" s="393"/>
      <c r="DQ13" s="393"/>
      <c r="DR13" s="393"/>
      <c r="DS13" s="393"/>
      <c r="DT13" s="393"/>
      <c r="DU13" s="393"/>
      <c r="DV13" s="393"/>
      <c r="DW13" s="393"/>
      <c r="DX13" s="393"/>
      <c r="DY13" s="393"/>
      <c r="DZ13" s="393"/>
      <c r="EA13" s="393"/>
      <c r="EB13" s="393"/>
      <c r="EC13" s="393"/>
      <c r="ED13" s="393"/>
      <c r="EE13" s="393"/>
      <c r="EF13" s="393"/>
      <c r="EG13" s="393"/>
      <c r="EH13" s="393"/>
      <c r="EI13" s="393"/>
      <c r="EJ13" s="393"/>
      <c r="EK13" s="393"/>
      <c r="EL13" s="393"/>
      <c r="EM13" s="393"/>
      <c r="EN13" s="393"/>
      <c r="EO13" s="393"/>
      <c r="EP13" s="393"/>
      <c r="EQ13" s="393"/>
      <c r="ER13" s="393"/>
      <c r="ES13" s="393"/>
      <c r="ET13" s="393"/>
      <c r="EU13" s="393"/>
      <c r="EV13" s="393"/>
      <c r="EW13" s="393"/>
      <c r="EX13" s="393"/>
      <c r="EY13" s="393"/>
      <c r="EZ13" s="393"/>
      <c r="FA13" s="393"/>
      <c r="FB13" s="393"/>
      <c r="FC13" s="393"/>
      <c r="FD13" s="393"/>
      <c r="FE13" s="393"/>
      <c r="FF13" s="393"/>
      <c r="FG13" s="393"/>
      <c r="FH13" s="393"/>
      <c r="FI13" s="393"/>
      <c r="FJ13" s="393"/>
      <c r="FK13" s="393"/>
      <c r="FL13" s="393"/>
      <c r="FM13" s="393"/>
      <c r="FN13" s="393"/>
      <c r="FO13" s="393"/>
      <c r="FP13" s="393"/>
      <c r="FQ13" s="393"/>
      <c r="FR13" s="393"/>
      <c r="FS13" s="393"/>
      <c r="FT13" s="393"/>
      <c r="FU13" s="393"/>
      <c r="FV13" s="393"/>
      <c r="FW13" s="393"/>
      <c r="FX13" s="393"/>
      <c r="FY13" s="393"/>
      <c r="FZ13" s="393"/>
      <c r="GA13" s="393"/>
      <c r="GB13" s="393"/>
      <c r="GC13" s="393"/>
      <c r="GD13" s="393"/>
      <c r="GE13" s="393"/>
      <c r="GF13" s="393"/>
      <c r="GG13" s="393"/>
      <c r="GH13" s="393"/>
      <c r="GI13" s="393"/>
      <c r="GJ13" s="393"/>
      <c r="GK13" s="393"/>
      <c r="GL13" s="393"/>
      <c r="GM13" s="393"/>
      <c r="GN13" s="393"/>
      <c r="GO13" s="393"/>
      <c r="GP13" s="393"/>
      <c r="GQ13" s="393"/>
      <c r="GR13" s="393"/>
      <c r="GS13" s="393"/>
      <c r="GT13" s="393"/>
      <c r="GU13" s="393"/>
      <c r="GV13" s="393"/>
      <c r="GW13" s="393"/>
      <c r="GX13" s="393"/>
      <c r="GY13" s="393"/>
      <c r="GZ13" s="393"/>
      <c r="HA13" s="393"/>
      <c r="HB13" s="393"/>
      <c r="HC13" s="393"/>
      <c r="HD13" s="393"/>
      <c r="HE13" s="393"/>
      <c r="HF13" s="393"/>
      <c r="HG13" s="393"/>
      <c r="HH13" s="393"/>
      <c r="HI13" s="393"/>
      <c r="HJ13" s="393"/>
      <c r="HK13" s="393"/>
      <c r="HL13" s="393"/>
      <c r="HM13" s="393"/>
      <c r="HN13" s="393"/>
      <c r="HO13" s="393"/>
      <c r="HP13" s="393"/>
      <c r="HQ13" s="393"/>
      <c r="HR13" s="393"/>
      <c r="HS13" s="393"/>
      <c r="HT13" s="393"/>
      <c r="HU13" s="393"/>
      <c r="HV13" s="393"/>
      <c r="HW13" s="393"/>
      <c r="HX13" s="393"/>
      <c r="HY13" s="393"/>
      <c r="HZ13" s="393"/>
      <c r="IA13" s="393"/>
    </row>
    <row r="14" spans="1:235" s="391" customFormat="1" ht="28.5" customHeight="1">
      <c r="A14" s="267">
        <v>609</v>
      </c>
      <c r="B14" s="402" t="s">
        <v>607</v>
      </c>
      <c r="C14" s="406">
        <f>SUM(C15:C16)</f>
        <v>6</v>
      </c>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4"/>
      <c r="EG14" s="404"/>
      <c r="EH14" s="404"/>
      <c r="EI14" s="404"/>
      <c r="EJ14" s="404"/>
      <c r="EK14" s="404"/>
      <c r="EL14" s="404"/>
      <c r="EM14" s="404"/>
      <c r="EN14" s="404"/>
      <c r="EO14" s="404"/>
      <c r="EP14" s="404"/>
      <c r="EQ14" s="404"/>
      <c r="ER14" s="404"/>
      <c r="ES14" s="404"/>
      <c r="ET14" s="404"/>
      <c r="EU14" s="404"/>
      <c r="EV14" s="404"/>
      <c r="EW14" s="404"/>
      <c r="EX14" s="404"/>
      <c r="EY14" s="404"/>
      <c r="EZ14" s="404"/>
      <c r="FA14" s="404"/>
      <c r="FB14" s="404"/>
      <c r="FC14" s="404"/>
      <c r="FD14" s="404"/>
      <c r="FE14" s="404"/>
      <c r="FF14" s="404"/>
      <c r="FG14" s="404"/>
      <c r="FH14" s="404"/>
      <c r="FI14" s="404"/>
      <c r="FJ14" s="404"/>
      <c r="FK14" s="404"/>
      <c r="FL14" s="404"/>
      <c r="FM14" s="404"/>
      <c r="FN14" s="404"/>
      <c r="FO14" s="404"/>
      <c r="FP14" s="404"/>
      <c r="FQ14" s="404"/>
      <c r="FR14" s="404"/>
      <c r="FS14" s="404"/>
      <c r="FT14" s="404"/>
      <c r="FU14" s="404"/>
      <c r="FV14" s="404"/>
      <c r="FW14" s="404"/>
      <c r="FX14" s="404"/>
      <c r="FY14" s="404"/>
      <c r="FZ14" s="404"/>
      <c r="GA14" s="404"/>
      <c r="GB14" s="404"/>
      <c r="GC14" s="404"/>
      <c r="GD14" s="404"/>
      <c r="GE14" s="404"/>
      <c r="GF14" s="404"/>
      <c r="GG14" s="404"/>
      <c r="GH14" s="404"/>
      <c r="GI14" s="404"/>
      <c r="GJ14" s="404"/>
      <c r="GK14" s="404"/>
      <c r="GL14" s="404"/>
      <c r="GM14" s="404"/>
      <c r="GN14" s="404"/>
      <c r="GO14" s="404"/>
      <c r="GP14" s="404"/>
      <c r="GQ14" s="404"/>
      <c r="GR14" s="404"/>
      <c r="GS14" s="404"/>
      <c r="GT14" s="404"/>
      <c r="GU14" s="404"/>
      <c r="GV14" s="404"/>
      <c r="GW14" s="404"/>
      <c r="GX14" s="404"/>
      <c r="GY14" s="404"/>
      <c r="GZ14" s="404"/>
      <c r="HA14" s="404"/>
      <c r="HB14" s="404"/>
      <c r="HC14" s="404"/>
      <c r="HD14" s="404"/>
      <c r="HE14" s="404"/>
      <c r="HF14" s="404"/>
      <c r="HG14" s="404"/>
      <c r="HH14" s="404"/>
      <c r="HI14" s="404"/>
      <c r="HJ14" s="404"/>
      <c r="HK14" s="404"/>
      <c r="HL14" s="404"/>
      <c r="HM14" s="404"/>
      <c r="HN14" s="404"/>
      <c r="HO14" s="404"/>
      <c r="HP14" s="404"/>
      <c r="HQ14" s="404"/>
      <c r="HR14" s="404"/>
      <c r="HS14" s="404"/>
      <c r="HT14" s="404"/>
      <c r="HU14" s="404"/>
      <c r="HV14" s="404"/>
      <c r="HW14" s="404"/>
      <c r="HX14" s="404"/>
      <c r="HY14" s="404"/>
      <c r="HZ14" s="404"/>
      <c r="IA14" s="404"/>
    </row>
    <row r="15" spans="1:235" s="391" customFormat="1" ht="28.5" customHeight="1">
      <c r="A15" s="267">
        <v>609002</v>
      </c>
      <c r="B15" s="407" t="s">
        <v>1102</v>
      </c>
      <c r="C15" s="408">
        <v>3</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393"/>
      <c r="DG15" s="393"/>
      <c r="DH15" s="393"/>
      <c r="DI15" s="393"/>
      <c r="DJ15" s="393"/>
      <c r="DK15" s="393"/>
      <c r="DL15" s="393"/>
      <c r="DM15" s="393"/>
      <c r="DN15" s="393"/>
      <c r="DO15" s="393"/>
      <c r="DP15" s="393"/>
      <c r="DQ15" s="393"/>
      <c r="DR15" s="393"/>
      <c r="DS15" s="393"/>
      <c r="DT15" s="393"/>
      <c r="DU15" s="393"/>
      <c r="DV15" s="393"/>
      <c r="DW15" s="393"/>
      <c r="DX15" s="393"/>
      <c r="DY15" s="393"/>
      <c r="DZ15" s="393"/>
      <c r="EA15" s="393"/>
      <c r="EB15" s="393"/>
      <c r="EC15" s="393"/>
      <c r="ED15" s="393"/>
      <c r="EE15" s="393"/>
      <c r="EF15" s="393"/>
      <c r="EG15" s="393"/>
      <c r="EH15" s="393"/>
      <c r="EI15" s="393"/>
      <c r="EJ15" s="393"/>
      <c r="EK15" s="393"/>
      <c r="EL15" s="393"/>
      <c r="EM15" s="393"/>
      <c r="EN15" s="393"/>
      <c r="EO15" s="393"/>
      <c r="EP15" s="393"/>
      <c r="EQ15" s="393"/>
      <c r="ER15" s="393"/>
      <c r="ES15" s="393"/>
      <c r="ET15" s="393"/>
      <c r="EU15" s="393"/>
      <c r="EV15" s="393"/>
      <c r="EW15" s="393"/>
      <c r="EX15" s="393"/>
      <c r="EY15" s="393"/>
      <c r="EZ15" s="393"/>
      <c r="FA15" s="393"/>
      <c r="FB15" s="393"/>
      <c r="FC15" s="393"/>
      <c r="FD15" s="393"/>
      <c r="FE15" s="393"/>
      <c r="FF15" s="393"/>
      <c r="FG15" s="393"/>
      <c r="FH15" s="393"/>
      <c r="FI15" s="393"/>
      <c r="FJ15" s="393"/>
      <c r="FK15" s="393"/>
      <c r="FL15" s="393"/>
      <c r="FM15" s="393"/>
      <c r="FN15" s="393"/>
      <c r="FO15" s="393"/>
      <c r="FP15" s="393"/>
      <c r="FQ15" s="393"/>
      <c r="FR15" s="393"/>
      <c r="FS15" s="393"/>
      <c r="FT15" s="393"/>
      <c r="FU15" s="393"/>
      <c r="FV15" s="393"/>
      <c r="FW15" s="393"/>
      <c r="FX15" s="393"/>
      <c r="FY15" s="393"/>
      <c r="FZ15" s="393"/>
      <c r="GA15" s="393"/>
      <c r="GB15" s="393"/>
      <c r="GC15" s="393"/>
      <c r="GD15" s="393"/>
      <c r="GE15" s="393"/>
      <c r="GF15" s="393"/>
      <c r="GG15" s="393"/>
      <c r="GH15" s="393"/>
      <c r="GI15" s="393"/>
      <c r="GJ15" s="393"/>
      <c r="GK15" s="393"/>
      <c r="GL15" s="393"/>
      <c r="GM15" s="393"/>
      <c r="GN15" s="393"/>
      <c r="GO15" s="393"/>
      <c r="GP15" s="393"/>
      <c r="GQ15" s="393"/>
      <c r="GR15" s="393"/>
      <c r="GS15" s="393"/>
      <c r="GT15" s="393"/>
      <c r="GU15" s="393"/>
      <c r="GV15" s="393"/>
      <c r="GW15" s="393"/>
      <c r="GX15" s="393"/>
      <c r="GY15" s="393"/>
      <c r="GZ15" s="393"/>
      <c r="HA15" s="393"/>
      <c r="HB15" s="393"/>
      <c r="HC15" s="393"/>
      <c r="HD15" s="393"/>
      <c r="HE15" s="393"/>
      <c r="HF15" s="393"/>
      <c r="HG15" s="393"/>
      <c r="HH15" s="393"/>
      <c r="HI15" s="393"/>
      <c r="HJ15" s="393"/>
      <c r="HK15" s="393"/>
      <c r="HL15" s="393"/>
      <c r="HM15" s="393"/>
      <c r="HN15" s="393"/>
      <c r="HO15" s="393"/>
      <c r="HP15" s="393"/>
      <c r="HQ15" s="393"/>
      <c r="HR15" s="393"/>
      <c r="HS15" s="393"/>
      <c r="HT15" s="393"/>
      <c r="HU15" s="393"/>
      <c r="HV15" s="393"/>
      <c r="HW15" s="393"/>
      <c r="HX15" s="393"/>
      <c r="HY15" s="393"/>
      <c r="HZ15" s="393"/>
      <c r="IA15" s="393"/>
    </row>
    <row r="16" spans="1:235" s="391" customFormat="1" ht="28.5" customHeight="1">
      <c r="A16" s="267">
        <v>609004</v>
      </c>
      <c r="B16" s="407" t="s">
        <v>608</v>
      </c>
      <c r="C16" s="408">
        <v>3</v>
      </c>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393"/>
      <c r="DG16" s="393"/>
      <c r="DH16" s="393"/>
      <c r="DI16" s="393"/>
      <c r="DJ16" s="393"/>
      <c r="DK16" s="393"/>
      <c r="DL16" s="393"/>
      <c r="DM16" s="393"/>
      <c r="DN16" s="393"/>
      <c r="DO16" s="393"/>
      <c r="DP16" s="393"/>
      <c r="DQ16" s="393"/>
      <c r="DR16" s="393"/>
      <c r="DS16" s="393"/>
      <c r="DT16" s="393"/>
      <c r="DU16" s="393"/>
      <c r="DV16" s="393"/>
      <c r="DW16" s="393"/>
      <c r="DX16" s="393"/>
      <c r="DY16" s="393"/>
      <c r="DZ16" s="393"/>
      <c r="EA16" s="393"/>
      <c r="EB16" s="393"/>
      <c r="EC16" s="393"/>
      <c r="ED16" s="393"/>
      <c r="EE16" s="393"/>
      <c r="EF16" s="393"/>
      <c r="EG16" s="393"/>
      <c r="EH16" s="393"/>
      <c r="EI16" s="393"/>
      <c r="EJ16" s="393"/>
      <c r="EK16" s="393"/>
      <c r="EL16" s="393"/>
      <c r="EM16" s="393"/>
      <c r="EN16" s="393"/>
      <c r="EO16" s="393"/>
      <c r="EP16" s="393"/>
      <c r="EQ16" s="393"/>
      <c r="ER16" s="393"/>
      <c r="ES16" s="393"/>
      <c r="ET16" s="393"/>
      <c r="EU16" s="393"/>
      <c r="EV16" s="393"/>
      <c r="EW16" s="393"/>
      <c r="EX16" s="393"/>
      <c r="EY16" s="393"/>
      <c r="EZ16" s="393"/>
      <c r="FA16" s="393"/>
      <c r="FB16" s="393"/>
      <c r="FC16" s="393"/>
      <c r="FD16" s="393"/>
      <c r="FE16" s="393"/>
      <c r="FF16" s="393"/>
      <c r="FG16" s="393"/>
      <c r="FH16" s="393"/>
      <c r="FI16" s="393"/>
      <c r="FJ16" s="393"/>
      <c r="FK16" s="393"/>
      <c r="FL16" s="393"/>
      <c r="FM16" s="393"/>
      <c r="FN16" s="393"/>
      <c r="FO16" s="393"/>
      <c r="FP16" s="393"/>
      <c r="FQ16" s="393"/>
      <c r="FR16" s="393"/>
      <c r="FS16" s="393"/>
      <c r="FT16" s="393"/>
      <c r="FU16" s="393"/>
      <c r="FV16" s="393"/>
      <c r="FW16" s="393"/>
      <c r="FX16" s="393"/>
      <c r="FY16" s="393"/>
      <c r="FZ16" s="393"/>
      <c r="GA16" s="393"/>
      <c r="GB16" s="393"/>
      <c r="GC16" s="393"/>
      <c r="GD16" s="393"/>
      <c r="GE16" s="393"/>
      <c r="GF16" s="393"/>
      <c r="GG16" s="393"/>
      <c r="GH16" s="393"/>
      <c r="GI16" s="393"/>
      <c r="GJ16" s="393"/>
      <c r="GK16" s="393"/>
      <c r="GL16" s="393"/>
      <c r="GM16" s="393"/>
      <c r="GN16" s="393"/>
      <c r="GO16" s="393"/>
      <c r="GP16" s="393"/>
      <c r="GQ16" s="393"/>
      <c r="GR16" s="393"/>
      <c r="GS16" s="393"/>
      <c r="GT16" s="393"/>
      <c r="GU16" s="393"/>
      <c r="GV16" s="393"/>
      <c r="GW16" s="393"/>
      <c r="GX16" s="393"/>
      <c r="GY16" s="393"/>
      <c r="GZ16" s="393"/>
      <c r="HA16" s="393"/>
      <c r="HB16" s="393"/>
      <c r="HC16" s="393"/>
      <c r="HD16" s="393"/>
      <c r="HE16" s="393"/>
      <c r="HF16" s="393"/>
      <c r="HG16" s="393"/>
      <c r="HH16" s="393"/>
      <c r="HI16" s="393"/>
      <c r="HJ16" s="393"/>
      <c r="HK16" s="393"/>
      <c r="HL16" s="393"/>
      <c r="HM16" s="393"/>
      <c r="HN16" s="393"/>
      <c r="HO16" s="393"/>
      <c r="HP16" s="393"/>
      <c r="HQ16" s="393"/>
      <c r="HR16" s="393"/>
      <c r="HS16" s="393"/>
      <c r="HT16" s="393"/>
      <c r="HU16" s="393"/>
      <c r="HV16" s="393"/>
      <c r="HW16" s="393"/>
      <c r="HX16" s="393"/>
      <c r="HY16" s="393"/>
      <c r="HZ16" s="393"/>
      <c r="IA16" s="393"/>
    </row>
    <row r="17" spans="1:235" s="391" customFormat="1" ht="28.5" customHeight="1">
      <c r="A17" s="267">
        <v>610</v>
      </c>
      <c r="B17" s="405" t="s">
        <v>978</v>
      </c>
      <c r="C17" s="406">
        <f>C18</f>
        <v>3</v>
      </c>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404"/>
      <c r="BR17" s="404"/>
      <c r="BS17" s="404"/>
      <c r="BT17" s="404"/>
      <c r="BU17" s="404"/>
      <c r="BV17" s="404"/>
      <c r="BW17" s="404"/>
      <c r="BX17" s="404"/>
      <c r="BY17" s="404"/>
      <c r="BZ17" s="404"/>
      <c r="CA17" s="404"/>
      <c r="CB17" s="404"/>
      <c r="CC17" s="404"/>
      <c r="CD17" s="404"/>
      <c r="CE17" s="404"/>
      <c r="CF17" s="404"/>
      <c r="CG17" s="404"/>
      <c r="CH17" s="404"/>
      <c r="CI17" s="404"/>
      <c r="CJ17" s="404"/>
      <c r="CK17" s="404"/>
      <c r="CL17" s="404"/>
      <c r="CM17" s="404"/>
      <c r="CN17" s="404"/>
      <c r="CO17" s="404"/>
      <c r="CP17" s="404"/>
      <c r="CQ17" s="404"/>
      <c r="CR17" s="404"/>
      <c r="CS17" s="404"/>
      <c r="CT17" s="404"/>
      <c r="CU17" s="404"/>
      <c r="CV17" s="404"/>
      <c r="CW17" s="404"/>
      <c r="CX17" s="404"/>
      <c r="CY17" s="404"/>
      <c r="CZ17" s="404"/>
      <c r="DA17" s="404"/>
      <c r="DB17" s="404"/>
      <c r="DC17" s="404"/>
      <c r="DD17" s="404"/>
      <c r="DE17" s="404"/>
      <c r="DF17" s="404"/>
      <c r="DG17" s="404"/>
      <c r="DH17" s="404"/>
      <c r="DI17" s="404"/>
      <c r="DJ17" s="404"/>
      <c r="DK17" s="404"/>
      <c r="DL17" s="404"/>
      <c r="DM17" s="404"/>
      <c r="DN17" s="404"/>
      <c r="DO17" s="404"/>
      <c r="DP17" s="404"/>
      <c r="DQ17" s="404"/>
      <c r="DR17" s="404"/>
      <c r="DS17" s="404"/>
      <c r="DT17" s="404"/>
      <c r="DU17" s="404"/>
      <c r="DV17" s="404"/>
      <c r="DW17" s="404"/>
      <c r="DX17" s="404"/>
      <c r="DY17" s="404"/>
      <c r="DZ17" s="404"/>
      <c r="EA17" s="404"/>
      <c r="EB17" s="404"/>
      <c r="EC17" s="404"/>
      <c r="ED17" s="404"/>
      <c r="EE17" s="404"/>
      <c r="EF17" s="404"/>
      <c r="EG17" s="404"/>
      <c r="EH17" s="404"/>
      <c r="EI17" s="404"/>
      <c r="EJ17" s="404"/>
      <c r="EK17" s="404"/>
      <c r="EL17" s="404"/>
      <c r="EM17" s="404"/>
      <c r="EN17" s="404"/>
      <c r="EO17" s="404"/>
      <c r="EP17" s="404"/>
      <c r="EQ17" s="404"/>
      <c r="ER17" s="404"/>
      <c r="ES17" s="404"/>
      <c r="ET17" s="404"/>
      <c r="EU17" s="404"/>
      <c r="EV17" s="404"/>
      <c r="EW17" s="404"/>
      <c r="EX17" s="404"/>
      <c r="EY17" s="404"/>
      <c r="EZ17" s="404"/>
      <c r="FA17" s="404"/>
      <c r="FB17" s="404"/>
      <c r="FC17" s="404"/>
      <c r="FD17" s="404"/>
      <c r="FE17" s="404"/>
      <c r="FF17" s="404"/>
      <c r="FG17" s="404"/>
      <c r="FH17" s="404"/>
      <c r="FI17" s="404"/>
      <c r="FJ17" s="404"/>
      <c r="FK17" s="404"/>
      <c r="FL17" s="404"/>
      <c r="FM17" s="404"/>
      <c r="FN17" s="404"/>
      <c r="FO17" s="404"/>
      <c r="FP17" s="404"/>
      <c r="FQ17" s="404"/>
      <c r="FR17" s="404"/>
      <c r="FS17" s="404"/>
      <c r="FT17" s="404"/>
      <c r="FU17" s="404"/>
      <c r="FV17" s="404"/>
      <c r="FW17" s="404"/>
      <c r="FX17" s="404"/>
      <c r="FY17" s="404"/>
      <c r="FZ17" s="404"/>
      <c r="GA17" s="404"/>
      <c r="GB17" s="404"/>
      <c r="GC17" s="404"/>
      <c r="GD17" s="404"/>
      <c r="GE17" s="404"/>
      <c r="GF17" s="404"/>
      <c r="GG17" s="404"/>
      <c r="GH17" s="404"/>
      <c r="GI17" s="404"/>
      <c r="GJ17" s="404"/>
      <c r="GK17" s="404"/>
      <c r="GL17" s="404"/>
      <c r="GM17" s="404"/>
      <c r="GN17" s="404"/>
      <c r="GO17" s="404"/>
      <c r="GP17" s="404"/>
      <c r="GQ17" s="404"/>
      <c r="GR17" s="404"/>
      <c r="GS17" s="404"/>
      <c r="GT17" s="404"/>
      <c r="GU17" s="404"/>
      <c r="GV17" s="404"/>
      <c r="GW17" s="404"/>
      <c r="GX17" s="404"/>
      <c r="GY17" s="404"/>
      <c r="GZ17" s="404"/>
      <c r="HA17" s="404"/>
      <c r="HB17" s="404"/>
      <c r="HC17" s="404"/>
      <c r="HD17" s="404"/>
      <c r="HE17" s="404"/>
      <c r="HF17" s="404"/>
      <c r="HG17" s="404"/>
      <c r="HH17" s="404"/>
      <c r="HI17" s="404"/>
      <c r="HJ17" s="404"/>
      <c r="HK17" s="404"/>
      <c r="HL17" s="404"/>
      <c r="HM17" s="404"/>
      <c r="HN17" s="404"/>
      <c r="HO17" s="404"/>
      <c r="HP17" s="404"/>
      <c r="HQ17" s="404"/>
      <c r="HR17" s="404"/>
      <c r="HS17" s="404"/>
      <c r="HT17" s="404"/>
      <c r="HU17" s="404"/>
      <c r="HV17" s="404"/>
      <c r="HW17" s="404"/>
      <c r="HX17" s="404"/>
      <c r="HY17" s="404"/>
      <c r="HZ17" s="404"/>
      <c r="IA17" s="404"/>
    </row>
    <row r="18" spans="1:235" s="392" customFormat="1" ht="28.5" customHeight="1">
      <c r="A18" s="267">
        <v>610002</v>
      </c>
      <c r="B18" s="410" t="s">
        <v>1881</v>
      </c>
      <c r="C18" s="408">
        <v>3</v>
      </c>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393"/>
      <c r="DG18" s="393"/>
      <c r="DH18" s="393"/>
      <c r="DI18" s="393"/>
      <c r="DJ18" s="393"/>
      <c r="DK18" s="393"/>
      <c r="DL18" s="393"/>
      <c r="DM18" s="393"/>
      <c r="DN18" s="393"/>
      <c r="DO18" s="393"/>
      <c r="DP18" s="393"/>
      <c r="DQ18" s="393"/>
      <c r="DR18" s="393"/>
      <c r="DS18" s="393"/>
      <c r="DT18" s="393"/>
      <c r="DU18" s="393"/>
      <c r="DV18" s="393"/>
      <c r="DW18" s="393"/>
      <c r="DX18" s="393"/>
      <c r="DY18" s="393"/>
      <c r="DZ18" s="393"/>
      <c r="EA18" s="393"/>
      <c r="EB18" s="393"/>
      <c r="EC18" s="393"/>
      <c r="ED18" s="393"/>
      <c r="EE18" s="393"/>
      <c r="EF18" s="393"/>
      <c r="EG18" s="393"/>
      <c r="EH18" s="393"/>
      <c r="EI18" s="393"/>
      <c r="EJ18" s="393"/>
      <c r="EK18" s="393"/>
      <c r="EL18" s="393"/>
      <c r="EM18" s="393"/>
      <c r="EN18" s="393"/>
      <c r="EO18" s="393"/>
      <c r="EP18" s="393"/>
      <c r="EQ18" s="393"/>
      <c r="ER18" s="393"/>
      <c r="ES18" s="393"/>
      <c r="ET18" s="393"/>
      <c r="EU18" s="393"/>
      <c r="EV18" s="393"/>
      <c r="EW18" s="393"/>
      <c r="EX18" s="393"/>
      <c r="EY18" s="393"/>
      <c r="EZ18" s="393"/>
      <c r="FA18" s="393"/>
      <c r="FB18" s="393"/>
      <c r="FC18" s="393"/>
      <c r="FD18" s="393"/>
      <c r="FE18" s="393"/>
      <c r="FF18" s="393"/>
      <c r="FG18" s="393"/>
      <c r="FH18" s="393"/>
      <c r="FI18" s="393"/>
      <c r="FJ18" s="393"/>
      <c r="FK18" s="393"/>
      <c r="FL18" s="393"/>
      <c r="FM18" s="393"/>
      <c r="FN18" s="393"/>
      <c r="FO18" s="393"/>
      <c r="FP18" s="393"/>
      <c r="FQ18" s="393"/>
      <c r="FR18" s="393"/>
      <c r="FS18" s="393"/>
      <c r="FT18" s="393"/>
      <c r="FU18" s="393"/>
      <c r="FV18" s="393"/>
      <c r="FW18" s="393"/>
      <c r="FX18" s="393"/>
      <c r="FY18" s="393"/>
      <c r="FZ18" s="393"/>
      <c r="GA18" s="393"/>
      <c r="GB18" s="393"/>
      <c r="GC18" s="393"/>
      <c r="GD18" s="393"/>
      <c r="GE18" s="393"/>
      <c r="GF18" s="393"/>
      <c r="GG18" s="393"/>
      <c r="GH18" s="393"/>
      <c r="GI18" s="393"/>
      <c r="GJ18" s="393"/>
      <c r="GK18" s="393"/>
      <c r="GL18" s="393"/>
      <c r="GM18" s="393"/>
      <c r="GN18" s="393"/>
      <c r="GO18" s="393"/>
      <c r="GP18" s="393"/>
      <c r="GQ18" s="393"/>
      <c r="GR18" s="393"/>
      <c r="GS18" s="393"/>
      <c r="GT18" s="393"/>
      <c r="GU18" s="393"/>
      <c r="GV18" s="393"/>
      <c r="GW18" s="393"/>
      <c r="GX18" s="393"/>
      <c r="GY18" s="393"/>
      <c r="GZ18" s="393"/>
      <c r="HA18" s="393"/>
      <c r="HB18" s="393"/>
      <c r="HC18" s="393"/>
      <c r="HD18" s="393"/>
      <c r="HE18" s="393"/>
      <c r="HF18" s="393"/>
      <c r="HG18" s="393"/>
      <c r="HH18" s="393"/>
      <c r="HI18" s="393"/>
      <c r="HJ18" s="393"/>
      <c r="HK18" s="393"/>
      <c r="HL18" s="393"/>
      <c r="HM18" s="393"/>
      <c r="HN18" s="393"/>
      <c r="HO18" s="393"/>
      <c r="HP18" s="393"/>
      <c r="HQ18" s="393"/>
      <c r="HR18" s="393"/>
      <c r="HS18" s="393"/>
      <c r="HT18" s="393"/>
      <c r="HU18" s="393"/>
      <c r="HV18" s="393"/>
      <c r="HW18" s="393"/>
      <c r="HX18" s="393"/>
      <c r="HY18" s="393"/>
      <c r="HZ18" s="393"/>
      <c r="IA18" s="393"/>
    </row>
    <row r="19" spans="1:235" s="391" customFormat="1" ht="28.5" customHeight="1">
      <c r="A19" s="267">
        <v>613</v>
      </c>
      <c r="B19" s="405" t="s">
        <v>610</v>
      </c>
      <c r="C19" s="406">
        <f>SUM(C20:C22)</f>
        <v>9</v>
      </c>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row>
    <row r="20" spans="1:235" s="391" customFormat="1" ht="28.5" customHeight="1">
      <c r="A20" s="267">
        <v>613007</v>
      </c>
      <c r="B20" s="409" t="s">
        <v>1882</v>
      </c>
      <c r="C20" s="408">
        <v>3</v>
      </c>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3"/>
      <c r="BP20" s="393"/>
      <c r="BQ20" s="393"/>
      <c r="BR20" s="393"/>
      <c r="BS20" s="393"/>
      <c r="BT20" s="393"/>
      <c r="BU20" s="393"/>
      <c r="BV20" s="393"/>
      <c r="BW20" s="393"/>
      <c r="BX20" s="393"/>
      <c r="BY20" s="393"/>
      <c r="BZ20" s="393"/>
      <c r="CA20" s="393"/>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c r="DA20" s="393"/>
      <c r="DB20" s="393"/>
      <c r="DC20" s="393"/>
      <c r="DD20" s="393"/>
      <c r="DE20" s="393"/>
      <c r="DF20" s="393"/>
      <c r="DG20" s="393"/>
      <c r="DH20" s="393"/>
      <c r="DI20" s="393"/>
      <c r="DJ20" s="393"/>
      <c r="DK20" s="393"/>
      <c r="DL20" s="393"/>
      <c r="DM20" s="393"/>
      <c r="DN20" s="393"/>
      <c r="DO20" s="393"/>
      <c r="DP20" s="393"/>
      <c r="DQ20" s="393"/>
      <c r="DR20" s="393"/>
      <c r="DS20" s="393"/>
      <c r="DT20" s="393"/>
      <c r="DU20" s="393"/>
      <c r="DV20" s="393"/>
      <c r="DW20" s="393"/>
      <c r="DX20" s="393"/>
      <c r="DY20" s="393"/>
      <c r="DZ20" s="393"/>
      <c r="EA20" s="393"/>
      <c r="EB20" s="393"/>
      <c r="EC20" s="393"/>
      <c r="ED20" s="393"/>
      <c r="EE20" s="393"/>
      <c r="EF20" s="393"/>
      <c r="EG20" s="393"/>
      <c r="EH20" s="393"/>
      <c r="EI20" s="393"/>
      <c r="EJ20" s="393"/>
      <c r="EK20" s="393"/>
      <c r="EL20" s="393"/>
      <c r="EM20" s="393"/>
      <c r="EN20" s="393"/>
      <c r="EO20" s="393"/>
      <c r="EP20" s="393"/>
      <c r="EQ20" s="393"/>
      <c r="ER20" s="393"/>
      <c r="ES20" s="393"/>
      <c r="ET20" s="393"/>
      <c r="EU20" s="393"/>
      <c r="EV20" s="393"/>
      <c r="EW20" s="393"/>
      <c r="EX20" s="393"/>
      <c r="EY20" s="393"/>
      <c r="EZ20" s="393"/>
      <c r="FA20" s="393"/>
      <c r="FB20" s="393"/>
      <c r="FC20" s="393"/>
      <c r="FD20" s="393"/>
      <c r="FE20" s="393"/>
      <c r="FF20" s="393"/>
      <c r="FG20" s="393"/>
      <c r="FH20" s="393"/>
      <c r="FI20" s="393"/>
      <c r="FJ20" s="393"/>
      <c r="FK20" s="393"/>
      <c r="FL20" s="393"/>
      <c r="FM20" s="393"/>
      <c r="FN20" s="393"/>
      <c r="FO20" s="393"/>
      <c r="FP20" s="393"/>
      <c r="FQ20" s="393"/>
      <c r="FR20" s="393"/>
      <c r="FS20" s="393"/>
      <c r="FT20" s="393"/>
      <c r="FU20" s="393"/>
      <c r="FV20" s="393"/>
      <c r="FW20" s="393"/>
      <c r="FX20" s="393"/>
      <c r="FY20" s="393"/>
      <c r="FZ20" s="393"/>
      <c r="GA20" s="393"/>
      <c r="GB20" s="393"/>
      <c r="GC20" s="393"/>
      <c r="GD20" s="393"/>
      <c r="GE20" s="393"/>
      <c r="GF20" s="393"/>
      <c r="GG20" s="393"/>
      <c r="GH20" s="393"/>
      <c r="GI20" s="393"/>
      <c r="GJ20" s="393"/>
      <c r="GK20" s="393"/>
      <c r="GL20" s="393"/>
      <c r="GM20" s="393"/>
      <c r="GN20" s="393"/>
      <c r="GO20" s="393"/>
      <c r="GP20" s="393"/>
      <c r="GQ20" s="393"/>
      <c r="GR20" s="393"/>
      <c r="GS20" s="393"/>
      <c r="GT20" s="393"/>
      <c r="GU20" s="393"/>
      <c r="GV20" s="393"/>
      <c r="GW20" s="393"/>
      <c r="GX20" s="393"/>
      <c r="GY20" s="393"/>
      <c r="GZ20" s="393"/>
      <c r="HA20" s="393"/>
      <c r="HB20" s="393"/>
      <c r="HC20" s="393"/>
      <c r="HD20" s="393"/>
      <c r="HE20" s="393"/>
      <c r="HF20" s="393"/>
      <c r="HG20" s="393"/>
      <c r="HH20" s="393"/>
      <c r="HI20" s="393"/>
      <c r="HJ20" s="393"/>
      <c r="HK20" s="393"/>
      <c r="HL20" s="393"/>
      <c r="HM20" s="393"/>
      <c r="HN20" s="393"/>
      <c r="HO20" s="393"/>
      <c r="HP20" s="393"/>
      <c r="HQ20" s="393"/>
      <c r="HR20" s="393"/>
      <c r="HS20" s="393"/>
      <c r="HT20" s="393"/>
      <c r="HU20" s="393"/>
      <c r="HV20" s="393"/>
      <c r="HW20" s="393"/>
      <c r="HX20" s="393"/>
      <c r="HY20" s="393"/>
      <c r="HZ20" s="393"/>
      <c r="IA20" s="393"/>
    </row>
    <row r="21" spans="1:235" s="391" customFormat="1" ht="28.5" customHeight="1">
      <c r="A21" s="267">
        <v>613004</v>
      </c>
      <c r="B21" s="407" t="s">
        <v>1883</v>
      </c>
      <c r="C21" s="408">
        <v>3</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c r="DA21" s="393"/>
      <c r="DB21" s="393"/>
      <c r="DC21" s="393"/>
      <c r="DD21" s="393"/>
      <c r="DE21" s="393"/>
      <c r="DF21" s="393"/>
      <c r="DG21" s="393"/>
      <c r="DH21" s="393"/>
      <c r="DI21" s="393"/>
      <c r="DJ21" s="393"/>
      <c r="DK21" s="393"/>
      <c r="DL21" s="393"/>
      <c r="DM21" s="393"/>
      <c r="DN21" s="393"/>
      <c r="DO21" s="393"/>
      <c r="DP21" s="393"/>
      <c r="DQ21" s="393"/>
      <c r="DR21" s="393"/>
      <c r="DS21" s="393"/>
      <c r="DT21" s="393"/>
      <c r="DU21" s="393"/>
      <c r="DV21" s="393"/>
      <c r="DW21" s="393"/>
      <c r="DX21" s="393"/>
      <c r="DY21" s="393"/>
      <c r="DZ21" s="393"/>
      <c r="EA21" s="393"/>
      <c r="EB21" s="393"/>
      <c r="EC21" s="393"/>
      <c r="ED21" s="393"/>
      <c r="EE21" s="393"/>
      <c r="EF21" s="393"/>
      <c r="EG21" s="393"/>
      <c r="EH21" s="393"/>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393"/>
      <c r="FK21" s="393"/>
      <c r="FL21" s="393"/>
      <c r="FM21" s="393"/>
      <c r="FN21" s="393"/>
      <c r="FO21" s="393"/>
      <c r="FP21" s="393"/>
      <c r="FQ21" s="393"/>
      <c r="FR21" s="393"/>
      <c r="FS21" s="393"/>
      <c r="FT21" s="393"/>
      <c r="FU21" s="393"/>
      <c r="FV21" s="393"/>
      <c r="FW21" s="393"/>
      <c r="FX21" s="393"/>
      <c r="FY21" s="393"/>
      <c r="FZ21" s="393"/>
      <c r="GA21" s="393"/>
      <c r="GB21" s="393"/>
      <c r="GC21" s="393"/>
      <c r="GD21" s="393"/>
      <c r="GE21" s="393"/>
      <c r="GF21" s="393"/>
      <c r="GG21" s="393"/>
      <c r="GH21" s="393"/>
      <c r="GI21" s="393"/>
      <c r="GJ21" s="393"/>
      <c r="GK21" s="393"/>
      <c r="GL21" s="393"/>
      <c r="GM21" s="393"/>
      <c r="GN21" s="393"/>
      <c r="GO21" s="393"/>
      <c r="GP21" s="393"/>
      <c r="GQ21" s="393"/>
      <c r="GR21" s="393"/>
      <c r="GS21" s="393"/>
      <c r="GT21" s="393"/>
      <c r="GU21" s="393"/>
      <c r="GV21" s="393"/>
      <c r="GW21" s="393"/>
      <c r="GX21" s="393"/>
      <c r="GY21" s="393"/>
      <c r="GZ21" s="393"/>
      <c r="HA21" s="393"/>
      <c r="HB21" s="393"/>
      <c r="HC21" s="393"/>
      <c r="HD21" s="393"/>
      <c r="HE21" s="393"/>
      <c r="HF21" s="393"/>
      <c r="HG21" s="393"/>
      <c r="HH21" s="393"/>
      <c r="HI21" s="393"/>
      <c r="HJ21" s="393"/>
      <c r="HK21" s="393"/>
      <c r="HL21" s="393"/>
      <c r="HM21" s="393"/>
      <c r="HN21" s="393"/>
      <c r="HO21" s="393"/>
      <c r="HP21" s="393"/>
      <c r="HQ21" s="393"/>
      <c r="HR21" s="393"/>
      <c r="HS21" s="393"/>
      <c r="HT21" s="393"/>
      <c r="HU21" s="393"/>
      <c r="HV21" s="393"/>
      <c r="HW21" s="393"/>
      <c r="HX21" s="393"/>
      <c r="HY21" s="393"/>
      <c r="HZ21" s="393"/>
      <c r="IA21" s="393"/>
    </row>
    <row r="22" spans="1:235" s="391" customFormat="1" ht="28.5" customHeight="1">
      <c r="A22" s="267">
        <v>613006</v>
      </c>
      <c r="B22" s="407" t="s">
        <v>613</v>
      </c>
      <c r="C22" s="408">
        <v>3</v>
      </c>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3"/>
      <c r="BT22" s="393"/>
      <c r="BU22" s="393"/>
      <c r="BV22" s="393"/>
      <c r="BW22" s="393"/>
      <c r="BX22" s="393"/>
      <c r="BY22" s="393"/>
      <c r="BZ22" s="393"/>
      <c r="CA22" s="393"/>
      <c r="CB22" s="393"/>
      <c r="CC22" s="393"/>
      <c r="CD22" s="393"/>
      <c r="CE22" s="393"/>
      <c r="CF22" s="393"/>
      <c r="CG22" s="393"/>
      <c r="CH22" s="393"/>
      <c r="CI22" s="393"/>
      <c r="CJ22" s="393"/>
      <c r="CK22" s="393"/>
      <c r="CL22" s="393"/>
      <c r="CM22" s="393"/>
      <c r="CN22" s="393"/>
      <c r="CO22" s="393"/>
      <c r="CP22" s="393"/>
      <c r="CQ22" s="393"/>
      <c r="CR22" s="393"/>
      <c r="CS22" s="393"/>
      <c r="CT22" s="393"/>
      <c r="CU22" s="393"/>
      <c r="CV22" s="393"/>
      <c r="CW22" s="393"/>
      <c r="CX22" s="393"/>
      <c r="CY22" s="393"/>
      <c r="CZ22" s="393"/>
      <c r="DA22" s="393"/>
      <c r="DB22" s="393"/>
      <c r="DC22" s="393"/>
      <c r="DD22" s="393"/>
      <c r="DE22" s="393"/>
      <c r="DF22" s="393"/>
      <c r="DG22" s="393"/>
      <c r="DH22" s="393"/>
      <c r="DI22" s="393"/>
      <c r="DJ22" s="393"/>
      <c r="DK22" s="393"/>
      <c r="DL22" s="393"/>
      <c r="DM22" s="393"/>
      <c r="DN22" s="393"/>
      <c r="DO22" s="393"/>
      <c r="DP22" s="393"/>
      <c r="DQ22" s="393"/>
      <c r="DR22" s="393"/>
      <c r="DS22" s="393"/>
      <c r="DT22" s="393"/>
      <c r="DU22" s="393"/>
      <c r="DV22" s="393"/>
      <c r="DW22" s="393"/>
      <c r="DX22" s="393"/>
      <c r="DY22" s="393"/>
      <c r="DZ22" s="393"/>
      <c r="EA22" s="393"/>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393"/>
      <c r="EX22" s="393"/>
      <c r="EY22" s="393"/>
      <c r="EZ22" s="393"/>
      <c r="FA22" s="393"/>
      <c r="FB22" s="393"/>
      <c r="FC22" s="393"/>
      <c r="FD22" s="393"/>
      <c r="FE22" s="393"/>
      <c r="FF22" s="393"/>
      <c r="FG22" s="393"/>
      <c r="FH22" s="393"/>
      <c r="FI22" s="393"/>
      <c r="FJ22" s="393"/>
      <c r="FK22" s="393"/>
      <c r="FL22" s="393"/>
      <c r="FM22" s="393"/>
      <c r="FN22" s="393"/>
      <c r="FO22" s="393"/>
      <c r="FP22" s="393"/>
      <c r="FQ22" s="393"/>
      <c r="FR22" s="393"/>
      <c r="FS22" s="393"/>
      <c r="FT22" s="393"/>
      <c r="FU22" s="393"/>
      <c r="FV22" s="393"/>
      <c r="FW22" s="393"/>
      <c r="FX22" s="393"/>
      <c r="FY22" s="393"/>
      <c r="FZ22" s="393"/>
      <c r="GA22" s="393"/>
      <c r="GB22" s="393"/>
      <c r="GC22" s="393"/>
      <c r="GD22" s="393"/>
      <c r="GE22" s="393"/>
      <c r="GF22" s="393"/>
      <c r="GG22" s="393"/>
      <c r="GH22" s="393"/>
      <c r="GI22" s="393"/>
      <c r="GJ22" s="393"/>
      <c r="GK22" s="393"/>
      <c r="GL22" s="393"/>
      <c r="GM22" s="393"/>
      <c r="GN22" s="393"/>
      <c r="GO22" s="393"/>
      <c r="GP22" s="393"/>
      <c r="GQ22" s="393"/>
      <c r="GR22" s="393"/>
      <c r="GS22" s="393"/>
      <c r="GT22" s="393"/>
      <c r="GU22" s="393"/>
      <c r="GV22" s="393"/>
      <c r="GW22" s="393"/>
      <c r="GX22" s="393"/>
      <c r="GY22" s="393"/>
      <c r="GZ22" s="393"/>
      <c r="HA22" s="393"/>
      <c r="HB22" s="393"/>
      <c r="HC22" s="393"/>
      <c r="HD22" s="393"/>
      <c r="HE22" s="393"/>
      <c r="HF22" s="393"/>
      <c r="HG22" s="393"/>
      <c r="HH22" s="393"/>
      <c r="HI22" s="393"/>
      <c r="HJ22" s="393"/>
      <c r="HK22" s="393"/>
      <c r="HL22" s="393"/>
      <c r="HM22" s="393"/>
      <c r="HN22" s="393"/>
      <c r="HO22" s="393"/>
      <c r="HP22" s="393"/>
      <c r="HQ22" s="393"/>
      <c r="HR22" s="393"/>
      <c r="HS22" s="393"/>
      <c r="HT22" s="393"/>
      <c r="HU22" s="393"/>
      <c r="HV22" s="393"/>
      <c r="HW22" s="393"/>
      <c r="HX22" s="393"/>
      <c r="HY22" s="393"/>
      <c r="HZ22" s="393"/>
      <c r="IA22" s="393"/>
    </row>
    <row r="23" spans="1:235" s="391" customFormat="1" ht="28.5" customHeight="1">
      <c r="A23" s="267">
        <v>615</v>
      </c>
      <c r="B23" s="402" t="s">
        <v>620</v>
      </c>
      <c r="C23" s="406">
        <f>SUM(C24:C26)</f>
        <v>9</v>
      </c>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4"/>
      <c r="FC23" s="404"/>
      <c r="FD23" s="404"/>
      <c r="FE23" s="404"/>
      <c r="FF23" s="404"/>
      <c r="FG23" s="404"/>
      <c r="FH23" s="404"/>
      <c r="FI23" s="404"/>
      <c r="FJ23" s="404"/>
      <c r="FK23" s="404"/>
      <c r="FL23" s="404"/>
      <c r="FM23" s="404"/>
      <c r="FN23" s="404"/>
      <c r="FO23" s="404"/>
      <c r="FP23" s="404"/>
      <c r="FQ23" s="404"/>
      <c r="FR23" s="404"/>
      <c r="FS23" s="404"/>
      <c r="FT23" s="404"/>
      <c r="FU23" s="404"/>
      <c r="FV23" s="404"/>
      <c r="FW23" s="404"/>
      <c r="FX23" s="404"/>
      <c r="FY23" s="404"/>
      <c r="FZ23" s="404"/>
      <c r="GA23" s="404"/>
      <c r="GB23" s="404"/>
      <c r="GC23" s="404"/>
      <c r="GD23" s="404"/>
      <c r="GE23" s="404"/>
      <c r="GF23" s="404"/>
      <c r="GG23" s="404"/>
      <c r="GH23" s="404"/>
      <c r="GI23" s="404"/>
      <c r="GJ23" s="404"/>
      <c r="GK23" s="404"/>
      <c r="GL23" s="404"/>
      <c r="GM23" s="404"/>
      <c r="GN23" s="404"/>
      <c r="GO23" s="404"/>
      <c r="GP23" s="404"/>
      <c r="GQ23" s="404"/>
      <c r="GR23" s="404"/>
      <c r="GS23" s="404"/>
      <c r="GT23" s="404"/>
      <c r="GU23" s="404"/>
      <c r="GV23" s="404"/>
      <c r="GW23" s="404"/>
      <c r="GX23" s="404"/>
      <c r="GY23" s="404"/>
      <c r="GZ23" s="404"/>
      <c r="HA23" s="404"/>
      <c r="HB23" s="404"/>
      <c r="HC23" s="404"/>
      <c r="HD23" s="404"/>
      <c r="HE23" s="404"/>
      <c r="HF23" s="404"/>
      <c r="HG23" s="404"/>
      <c r="HH23" s="404"/>
      <c r="HI23" s="404"/>
      <c r="HJ23" s="404"/>
      <c r="HK23" s="404"/>
      <c r="HL23" s="404"/>
      <c r="HM23" s="404"/>
      <c r="HN23" s="404"/>
      <c r="HO23" s="404"/>
      <c r="HP23" s="404"/>
      <c r="HQ23" s="404"/>
      <c r="HR23" s="404"/>
      <c r="HS23" s="404"/>
      <c r="HT23" s="404"/>
      <c r="HU23" s="404"/>
      <c r="HV23" s="404"/>
      <c r="HW23" s="404"/>
      <c r="HX23" s="404"/>
      <c r="HY23" s="404"/>
      <c r="HZ23" s="404"/>
      <c r="IA23" s="404"/>
    </row>
    <row r="24" spans="1:235" s="391" customFormat="1" ht="28.5" customHeight="1">
      <c r="A24" s="267">
        <v>615005</v>
      </c>
      <c r="B24" s="409" t="s">
        <v>1107</v>
      </c>
      <c r="C24" s="408">
        <v>3</v>
      </c>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393"/>
      <c r="BG24" s="393"/>
      <c r="BH24" s="393"/>
      <c r="BI24" s="393"/>
      <c r="BJ24" s="393"/>
      <c r="BK24" s="393"/>
      <c r="BL24" s="393"/>
      <c r="BM24" s="393"/>
      <c r="BN24" s="393"/>
      <c r="BO24" s="393"/>
      <c r="BP24" s="393"/>
      <c r="BQ24" s="393"/>
      <c r="BR24" s="393"/>
      <c r="BS24" s="393"/>
      <c r="BT24" s="393"/>
      <c r="BU24" s="393"/>
      <c r="BV24" s="393"/>
      <c r="BW24" s="393"/>
      <c r="BX24" s="393"/>
      <c r="BY24" s="393"/>
      <c r="BZ24" s="393"/>
      <c r="CA24" s="393"/>
      <c r="CB24" s="393"/>
      <c r="CC24" s="393"/>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393"/>
      <c r="DI24" s="393"/>
      <c r="DJ24" s="393"/>
      <c r="DK24" s="393"/>
      <c r="DL24" s="393"/>
      <c r="DM24" s="393"/>
      <c r="DN24" s="393"/>
      <c r="DO24" s="393"/>
      <c r="DP24" s="393"/>
      <c r="DQ24" s="393"/>
      <c r="DR24" s="393"/>
      <c r="DS24" s="393"/>
      <c r="DT24" s="393"/>
      <c r="DU24" s="393"/>
      <c r="DV24" s="393"/>
      <c r="DW24" s="393"/>
      <c r="DX24" s="393"/>
      <c r="DY24" s="393"/>
      <c r="DZ24" s="393"/>
      <c r="EA24" s="393"/>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393"/>
      <c r="EX24" s="393"/>
      <c r="EY24" s="393"/>
      <c r="EZ24" s="393"/>
      <c r="FA24" s="393"/>
      <c r="FB24" s="393"/>
      <c r="FC24" s="393"/>
      <c r="FD24" s="393"/>
      <c r="FE24" s="393"/>
      <c r="FF24" s="393"/>
      <c r="FG24" s="393"/>
      <c r="FH24" s="393"/>
      <c r="FI24" s="393"/>
      <c r="FJ24" s="393"/>
      <c r="FK24" s="393"/>
      <c r="FL24" s="393"/>
      <c r="FM24" s="393"/>
      <c r="FN24" s="393"/>
      <c r="FO24" s="393"/>
      <c r="FP24" s="393"/>
      <c r="FQ24" s="393"/>
      <c r="FR24" s="393"/>
      <c r="FS24" s="393"/>
      <c r="FT24" s="393"/>
      <c r="FU24" s="393"/>
      <c r="FV24" s="393"/>
      <c r="FW24" s="393"/>
      <c r="FX24" s="393"/>
      <c r="FY24" s="393"/>
      <c r="FZ24" s="393"/>
      <c r="GA24" s="393"/>
      <c r="GB24" s="393"/>
      <c r="GC24" s="393"/>
      <c r="GD24" s="393"/>
      <c r="GE24" s="393"/>
      <c r="GF24" s="393"/>
      <c r="GG24" s="393"/>
      <c r="GH24" s="393"/>
      <c r="GI24" s="393"/>
      <c r="GJ24" s="393"/>
      <c r="GK24" s="393"/>
      <c r="GL24" s="393"/>
      <c r="GM24" s="393"/>
      <c r="GN24" s="393"/>
      <c r="GO24" s="393"/>
      <c r="GP24" s="393"/>
      <c r="GQ24" s="393"/>
      <c r="GR24" s="393"/>
      <c r="GS24" s="393"/>
      <c r="GT24" s="393"/>
      <c r="GU24" s="393"/>
      <c r="GV24" s="393"/>
      <c r="GW24" s="393"/>
      <c r="GX24" s="393"/>
      <c r="GY24" s="393"/>
      <c r="GZ24" s="393"/>
      <c r="HA24" s="393"/>
      <c r="HB24" s="393"/>
      <c r="HC24" s="393"/>
      <c r="HD24" s="393"/>
      <c r="HE24" s="393"/>
      <c r="HF24" s="393"/>
      <c r="HG24" s="393"/>
      <c r="HH24" s="393"/>
      <c r="HI24" s="393"/>
      <c r="HJ24" s="393"/>
      <c r="HK24" s="393"/>
      <c r="HL24" s="393"/>
      <c r="HM24" s="393"/>
      <c r="HN24" s="393"/>
      <c r="HO24" s="393"/>
      <c r="HP24" s="393"/>
      <c r="HQ24" s="393"/>
      <c r="HR24" s="393"/>
      <c r="HS24" s="393"/>
      <c r="HT24" s="393"/>
      <c r="HU24" s="393"/>
      <c r="HV24" s="393"/>
      <c r="HW24" s="393"/>
      <c r="HX24" s="393"/>
      <c r="HY24" s="393"/>
      <c r="HZ24" s="393"/>
      <c r="IA24" s="393"/>
    </row>
    <row r="25" spans="1:235" s="391" customFormat="1" ht="28.5" customHeight="1">
      <c r="A25" s="267">
        <v>615009</v>
      </c>
      <c r="B25" s="409" t="s">
        <v>621</v>
      </c>
      <c r="C25" s="408">
        <v>3</v>
      </c>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393"/>
      <c r="DK25" s="393"/>
      <c r="DL25" s="393"/>
      <c r="DM25" s="393"/>
      <c r="DN25" s="393"/>
      <c r="DO25" s="393"/>
      <c r="DP25" s="393"/>
      <c r="DQ25" s="393"/>
      <c r="DR25" s="393"/>
      <c r="DS25" s="393"/>
      <c r="DT25" s="393"/>
      <c r="DU25" s="393"/>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393"/>
      <c r="FL25" s="393"/>
      <c r="FM25" s="393"/>
      <c r="FN25" s="393"/>
      <c r="FO25" s="393"/>
      <c r="FP25" s="393"/>
      <c r="FQ25" s="393"/>
      <c r="FR25" s="393"/>
      <c r="FS25" s="393"/>
      <c r="FT25" s="393"/>
      <c r="FU25" s="393"/>
      <c r="FV25" s="393"/>
      <c r="FW25" s="393"/>
      <c r="FX25" s="393"/>
      <c r="FY25" s="393"/>
      <c r="FZ25" s="393"/>
      <c r="GA25" s="393"/>
      <c r="GB25" s="393"/>
      <c r="GC25" s="393"/>
      <c r="GD25" s="393"/>
      <c r="GE25" s="393"/>
      <c r="GF25" s="393"/>
      <c r="GG25" s="393"/>
      <c r="GH25" s="393"/>
      <c r="GI25" s="393"/>
      <c r="GJ25" s="393"/>
      <c r="GK25" s="393"/>
      <c r="GL25" s="393"/>
      <c r="GM25" s="393"/>
      <c r="GN25" s="393"/>
      <c r="GO25" s="393"/>
      <c r="GP25" s="393"/>
      <c r="GQ25" s="393"/>
      <c r="GR25" s="393"/>
      <c r="GS25" s="393"/>
      <c r="GT25" s="393"/>
      <c r="GU25" s="393"/>
      <c r="GV25" s="393"/>
      <c r="GW25" s="393"/>
      <c r="GX25" s="393"/>
      <c r="GY25" s="393"/>
      <c r="GZ25" s="393"/>
      <c r="HA25" s="393"/>
      <c r="HB25" s="393"/>
      <c r="HC25" s="393"/>
      <c r="HD25" s="393"/>
      <c r="HE25" s="393"/>
      <c r="HF25" s="393"/>
      <c r="HG25" s="393"/>
      <c r="HH25" s="393"/>
      <c r="HI25" s="393"/>
      <c r="HJ25" s="393"/>
      <c r="HK25" s="393"/>
      <c r="HL25" s="393"/>
      <c r="HM25" s="393"/>
      <c r="HN25" s="393"/>
      <c r="HO25" s="393"/>
      <c r="HP25" s="393"/>
      <c r="HQ25" s="393"/>
      <c r="HR25" s="393"/>
      <c r="HS25" s="393"/>
      <c r="HT25" s="393"/>
      <c r="HU25" s="393"/>
      <c r="HV25" s="393"/>
      <c r="HW25" s="393"/>
      <c r="HX25" s="393"/>
      <c r="HY25" s="393"/>
      <c r="HZ25" s="393"/>
      <c r="IA25" s="393"/>
    </row>
    <row r="26" spans="1:235" s="391" customFormat="1" ht="28.5" customHeight="1">
      <c r="A26" s="267">
        <v>615008</v>
      </c>
      <c r="B26" s="410" t="s">
        <v>623</v>
      </c>
      <c r="C26" s="408">
        <v>3</v>
      </c>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3"/>
      <c r="CT26" s="393"/>
      <c r="CU26" s="393"/>
      <c r="CV26" s="393"/>
      <c r="CW26" s="393"/>
      <c r="CX26" s="393"/>
      <c r="CY26" s="393"/>
      <c r="CZ26" s="393"/>
      <c r="DA26" s="393"/>
      <c r="DB26" s="393"/>
      <c r="DC26" s="393"/>
      <c r="DD26" s="393"/>
      <c r="DE26" s="393"/>
      <c r="DF26" s="393"/>
      <c r="DG26" s="393"/>
      <c r="DH26" s="393"/>
      <c r="DI26" s="393"/>
      <c r="DJ26" s="393"/>
      <c r="DK26" s="393"/>
      <c r="DL26" s="393"/>
      <c r="DM26" s="393"/>
      <c r="DN26" s="393"/>
      <c r="DO26" s="393"/>
      <c r="DP26" s="393"/>
      <c r="DQ26" s="393"/>
      <c r="DR26" s="393"/>
      <c r="DS26" s="393"/>
      <c r="DT26" s="393"/>
      <c r="DU26" s="393"/>
      <c r="DV26" s="393"/>
      <c r="DW26" s="393"/>
      <c r="DX26" s="393"/>
      <c r="DY26" s="393"/>
      <c r="DZ26" s="393"/>
      <c r="EA26" s="393"/>
      <c r="EB26" s="393"/>
      <c r="EC26" s="393"/>
      <c r="ED26" s="393"/>
      <c r="EE26" s="393"/>
      <c r="EF26" s="393"/>
      <c r="EG26" s="393"/>
      <c r="EH26" s="393"/>
      <c r="EI26" s="393"/>
      <c r="EJ26" s="393"/>
      <c r="EK26" s="393"/>
      <c r="EL26" s="393"/>
      <c r="EM26" s="393"/>
      <c r="EN26" s="393"/>
      <c r="EO26" s="393"/>
      <c r="EP26" s="393"/>
      <c r="EQ26" s="393"/>
      <c r="ER26" s="393"/>
      <c r="ES26" s="393"/>
      <c r="ET26" s="393"/>
      <c r="EU26" s="393"/>
      <c r="EV26" s="393"/>
      <c r="EW26" s="393"/>
      <c r="EX26" s="393"/>
      <c r="EY26" s="393"/>
      <c r="EZ26" s="393"/>
      <c r="FA26" s="393"/>
      <c r="FB26" s="393"/>
      <c r="FC26" s="393"/>
      <c r="FD26" s="393"/>
      <c r="FE26" s="393"/>
      <c r="FF26" s="393"/>
      <c r="FG26" s="393"/>
      <c r="FH26" s="393"/>
      <c r="FI26" s="393"/>
      <c r="FJ26" s="393"/>
      <c r="FK26" s="393"/>
      <c r="FL26" s="393"/>
      <c r="FM26" s="393"/>
      <c r="FN26" s="393"/>
      <c r="FO26" s="393"/>
      <c r="FP26" s="393"/>
      <c r="FQ26" s="393"/>
      <c r="FR26" s="393"/>
      <c r="FS26" s="393"/>
      <c r="FT26" s="393"/>
      <c r="FU26" s="393"/>
      <c r="FV26" s="393"/>
      <c r="FW26" s="393"/>
      <c r="FX26" s="393"/>
      <c r="FY26" s="393"/>
      <c r="FZ26" s="393"/>
      <c r="GA26" s="393"/>
      <c r="GB26" s="393"/>
      <c r="GC26" s="393"/>
      <c r="GD26" s="393"/>
      <c r="GE26" s="393"/>
      <c r="GF26" s="393"/>
      <c r="GG26" s="393"/>
      <c r="GH26" s="393"/>
      <c r="GI26" s="393"/>
      <c r="GJ26" s="393"/>
      <c r="GK26" s="393"/>
      <c r="GL26" s="393"/>
      <c r="GM26" s="393"/>
      <c r="GN26" s="393"/>
      <c r="GO26" s="393"/>
      <c r="GP26" s="393"/>
      <c r="GQ26" s="393"/>
      <c r="GR26" s="393"/>
      <c r="GS26" s="393"/>
      <c r="GT26" s="393"/>
      <c r="GU26" s="393"/>
      <c r="GV26" s="393"/>
      <c r="GW26" s="393"/>
      <c r="GX26" s="393"/>
      <c r="GY26" s="393"/>
      <c r="GZ26" s="393"/>
      <c r="HA26" s="393"/>
      <c r="HB26" s="393"/>
      <c r="HC26" s="393"/>
      <c r="HD26" s="393"/>
      <c r="HE26" s="393"/>
      <c r="HF26" s="393"/>
      <c r="HG26" s="393"/>
      <c r="HH26" s="393"/>
      <c r="HI26" s="393"/>
      <c r="HJ26" s="393"/>
      <c r="HK26" s="393"/>
      <c r="HL26" s="393"/>
      <c r="HM26" s="393"/>
      <c r="HN26" s="393"/>
      <c r="HO26" s="393"/>
      <c r="HP26" s="393"/>
      <c r="HQ26" s="393"/>
      <c r="HR26" s="393"/>
      <c r="HS26" s="393"/>
      <c r="HT26" s="393"/>
      <c r="HU26" s="393"/>
      <c r="HV26" s="393"/>
      <c r="HW26" s="393"/>
      <c r="HX26" s="393"/>
      <c r="HY26" s="393"/>
      <c r="HZ26" s="393"/>
      <c r="IA26" s="393"/>
    </row>
    <row r="27" spans="1:235" s="309" customFormat="1" ht="28.5" customHeight="1">
      <c r="A27" s="412"/>
      <c r="B27" s="402" t="s">
        <v>634</v>
      </c>
      <c r="C27" s="411">
        <f>SUM(C28:C31)</f>
        <v>12</v>
      </c>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c r="EL27" s="413"/>
      <c r="EM27" s="413"/>
      <c r="EN27" s="413"/>
      <c r="EO27" s="413"/>
      <c r="EP27" s="413"/>
      <c r="EQ27" s="413"/>
      <c r="ER27" s="413"/>
      <c r="ES27" s="413"/>
      <c r="ET27" s="413"/>
      <c r="EU27" s="413"/>
      <c r="EV27" s="413"/>
      <c r="EW27" s="413"/>
      <c r="EX27" s="413"/>
      <c r="EY27" s="413"/>
      <c r="EZ27" s="413"/>
      <c r="FA27" s="413"/>
      <c r="FB27" s="413"/>
      <c r="FC27" s="413"/>
      <c r="FD27" s="413"/>
      <c r="FE27" s="413"/>
      <c r="FF27" s="413"/>
      <c r="FG27" s="413"/>
      <c r="FH27" s="413"/>
      <c r="FI27" s="413"/>
      <c r="FJ27" s="413"/>
      <c r="FK27" s="413"/>
      <c r="FL27" s="413"/>
      <c r="FM27" s="413"/>
      <c r="FN27" s="413"/>
      <c r="FO27" s="413"/>
      <c r="FP27" s="413"/>
      <c r="FQ27" s="413"/>
      <c r="FR27" s="413"/>
      <c r="FS27" s="413"/>
      <c r="FT27" s="413"/>
      <c r="FU27" s="413"/>
      <c r="FV27" s="413"/>
      <c r="FW27" s="413"/>
      <c r="FX27" s="413"/>
      <c r="FY27" s="413"/>
      <c r="FZ27" s="413"/>
      <c r="GA27" s="413"/>
      <c r="GB27" s="413"/>
      <c r="GC27" s="413"/>
      <c r="GD27" s="413"/>
      <c r="GE27" s="413"/>
      <c r="GF27" s="413"/>
      <c r="GG27" s="413"/>
      <c r="GH27" s="413"/>
      <c r="GI27" s="413"/>
      <c r="GJ27" s="413"/>
      <c r="GK27" s="413"/>
      <c r="GL27" s="413"/>
      <c r="GM27" s="413"/>
      <c r="GN27" s="413"/>
      <c r="GO27" s="413"/>
      <c r="GP27" s="413"/>
      <c r="GQ27" s="413"/>
      <c r="GR27" s="413"/>
      <c r="GS27" s="413"/>
      <c r="GT27" s="413"/>
      <c r="GU27" s="413"/>
      <c r="GV27" s="413"/>
      <c r="GW27" s="413"/>
      <c r="GX27" s="413"/>
      <c r="GY27" s="413"/>
      <c r="GZ27" s="413"/>
      <c r="HA27" s="413"/>
      <c r="HB27" s="413"/>
      <c r="HC27" s="413"/>
      <c r="HD27" s="413"/>
      <c r="HE27" s="413"/>
      <c r="HF27" s="413"/>
      <c r="HG27" s="413"/>
      <c r="HH27" s="413"/>
      <c r="HI27" s="413"/>
      <c r="HJ27" s="413"/>
      <c r="HK27" s="413"/>
      <c r="HL27" s="413"/>
      <c r="HM27" s="413"/>
      <c r="HN27" s="413"/>
      <c r="HO27" s="413"/>
      <c r="HP27" s="413"/>
      <c r="HQ27" s="413"/>
      <c r="HR27" s="413"/>
      <c r="HS27" s="413"/>
      <c r="HT27" s="413"/>
      <c r="HU27" s="413"/>
      <c r="HV27" s="413"/>
      <c r="HW27" s="413"/>
      <c r="HX27" s="413"/>
      <c r="HY27" s="413"/>
      <c r="HZ27" s="413"/>
      <c r="IA27" s="413"/>
    </row>
    <row r="28" spans="1:235" s="391" customFormat="1" ht="28.5" customHeight="1">
      <c r="A28" s="267">
        <v>607006</v>
      </c>
      <c r="B28" s="409" t="s">
        <v>639</v>
      </c>
      <c r="C28" s="408">
        <v>3</v>
      </c>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3"/>
      <c r="CD28" s="393"/>
      <c r="CE28" s="393"/>
      <c r="CF28" s="393"/>
      <c r="CG28" s="393"/>
      <c r="CH28" s="393"/>
      <c r="CI28" s="393"/>
      <c r="CJ28" s="393"/>
      <c r="CK28" s="393"/>
      <c r="CL28" s="393"/>
      <c r="CM28" s="393"/>
      <c r="CN28" s="393"/>
      <c r="CO28" s="393"/>
      <c r="CP28" s="393"/>
      <c r="CQ28" s="393"/>
      <c r="CR28" s="393"/>
      <c r="CS28" s="393"/>
      <c r="CT28" s="393"/>
      <c r="CU28" s="393"/>
      <c r="CV28" s="393"/>
      <c r="CW28" s="393"/>
      <c r="CX28" s="393"/>
      <c r="CY28" s="393"/>
      <c r="CZ28" s="393"/>
      <c r="DA28" s="393"/>
      <c r="DB28" s="393"/>
      <c r="DC28" s="393"/>
      <c r="DD28" s="393"/>
      <c r="DE28" s="393"/>
      <c r="DF28" s="393"/>
      <c r="DG28" s="393"/>
      <c r="DH28" s="393"/>
      <c r="DI28" s="393"/>
      <c r="DJ28" s="393"/>
      <c r="DK28" s="393"/>
      <c r="DL28" s="393"/>
      <c r="DM28" s="393"/>
      <c r="DN28" s="393"/>
      <c r="DO28" s="393"/>
      <c r="DP28" s="393"/>
      <c r="DQ28" s="393"/>
      <c r="DR28" s="393"/>
      <c r="DS28" s="393"/>
      <c r="DT28" s="393"/>
      <c r="DU28" s="393"/>
      <c r="DV28" s="393"/>
      <c r="DW28" s="393"/>
      <c r="DX28" s="393"/>
      <c r="DY28" s="393"/>
      <c r="DZ28" s="393"/>
      <c r="EA28" s="393"/>
      <c r="EB28" s="393"/>
      <c r="EC28" s="393"/>
      <c r="ED28" s="393"/>
      <c r="EE28" s="393"/>
      <c r="EF28" s="393"/>
      <c r="EG28" s="393"/>
      <c r="EH28" s="393"/>
      <c r="EI28" s="393"/>
      <c r="EJ28" s="393"/>
      <c r="EK28" s="393"/>
      <c r="EL28" s="393"/>
      <c r="EM28" s="393"/>
      <c r="EN28" s="393"/>
      <c r="EO28" s="393"/>
      <c r="EP28" s="393"/>
      <c r="EQ28" s="393"/>
      <c r="ER28" s="393"/>
      <c r="ES28" s="393"/>
      <c r="ET28" s="393"/>
      <c r="EU28" s="393"/>
      <c r="EV28" s="393"/>
      <c r="EW28" s="393"/>
      <c r="EX28" s="393"/>
      <c r="EY28" s="393"/>
      <c r="EZ28" s="393"/>
      <c r="FA28" s="393"/>
      <c r="FB28" s="393"/>
      <c r="FC28" s="393"/>
      <c r="FD28" s="393"/>
      <c r="FE28" s="393"/>
      <c r="FF28" s="393"/>
      <c r="FG28" s="393"/>
      <c r="FH28" s="393"/>
      <c r="FI28" s="393"/>
      <c r="FJ28" s="393"/>
      <c r="FK28" s="393"/>
      <c r="FL28" s="393"/>
      <c r="FM28" s="393"/>
      <c r="FN28" s="393"/>
      <c r="FO28" s="393"/>
      <c r="FP28" s="393"/>
      <c r="FQ28" s="393"/>
      <c r="FR28" s="393"/>
      <c r="FS28" s="393"/>
      <c r="FT28" s="393"/>
      <c r="FU28" s="393"/>
      <c r="FV28" s="393"/>
      <c r="FW28" s="393"/>
      <c r="FX28" s="393"/>
      <c r="FY28" s="393"/>
      <c r="FZ28" s="393"/>
      <c r="GA28" s="393"/>
      <c r="GB28" s="393"/>
      <c r="GC28" s="393"/>
      <c r="GD28" s="393"/>
      <c r="GE28" s="393"/>
      <c r="GF28" s="393"/>
      <c r="GG28" s="393"/>
      <c r="GH28" s="393"/>
      <c r="GI28" s="393"/>
      <c r="GJ28" s="393"/>
      <c r="GK28" s="393"/>
      <c r="GL28" s="393"/>
      <c r="GM28" s="393"/>
      <c r="GN28" s="393"/>
      <c r="GO28" s="393"/>
      <c r="GP28" s="393"/>
      <c r="GQ28" s="393"/>
      <c r="GR28" s="393"/>
      <c r="GS28" s="393"/>
      <c r="GT28" s="393"/>
      <c r="GU28" s="393"/>
      <c r="GV28" s="393"/>
      <c r="GW28" s="393"/>
      <c r="GX28" s="393"/>
      <c r="GY28" s="393"/>
      <c r="GZ28" s="393"/>
      <c r="HA28" s="393"/>
      <c r="HB28" s="393"/>
      <c r="HC28" s="393"/>
      <c r="HD28" s="393"/>
      <c r="HE28" s="393"/>
      <c r="HF28" s="393"/>
      <c r="HG28" s="393"/>
      <c r="HH28" s="393"/>
      <c r="HI28" s="393"/>
      <c r="HJ28" s="393"/>
      <c r="HK28" s="393"/>
      <c r="HL28" s="393"/>
      <c r="HM28" s="393"/>
      <c r="HN28" s="393"/>
      <c r="HO28" s="393"/>
      <c r="HP28" s="393"/>
      <c r="HQ28" s="393"/>
      <c r="HR28" s="393"/>
      <c r="HS28" s="393"/>
      <c r="HT28" s="393"/>
      <c r="HU28" s="393"/>
      <c r="HV28" s="393"/>
      <c r="HW28" s="393"/>
      <c r="HX28" s="393"/>
      <c r="HY28" s="393"/>
      <c r="HZ28" s="393"/>
      <c r="IA28" s="393"/>
    </row>
    <row r="29" spans="1:235" s="391" customFormat="1" ht="28.5" customHeight="1">
      <c r="A29" s="267">
        <v>609005</v>
      </c>
      <c r="B29" s="410" t="s">
        <v>650</v>
      </c>
      <c r="C29" s="408">
        <v>3</v>
      </c>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3"/>
      <c r="CN29" s="393"/>
      <c r="CO29" s="393"/>
      <c r="CP29" s="393"/>
      <c r="CQ29" s="393"/>
      <c r="CR29" s="393"/>
      <c r="CS29" s="393"/>
      <c r="CT29" s="393"/>
      <c r="CU29" s="393"/>
      <c r="CV29" s="393"/>
      <c r="CW29" s="393"/>
      <c r="CX29" s="393"/>
      <c r="CY29" s="393"/>
      <c r="CZ29" s="393"/>
      <c r="DA29" s="393"/>
      <c r="DB29" s="393"/>
      <c r="DC29" s="393"/>
      <c r="DD29" s="393"/>
      <c r="DE29" s="393"/>
      <c r="DF29" s="393"/>
      <c r="DG29" s="393"/>
      <c r="DH29" s="393"/>
      <c r="DI29" s="393"/>
      <c r="DJ29" s="393"/>
      <c r="DK29" s="393"/>
      <c r="DL29" s="393"/>
      <c r="DM29" s="393"/>
      <c r="DN29" s="393"/>
      <c r="DO29" s="393"/>
      <c r="DP29" s="393"/>
      <c r="DQ29" s="393"/>
      <c r="DR29" s="393"/>
      <c r="DS29" s="393"/>
      <c r="DT29" s="393"/>
      <c r="DU29" s="393"/>
      <c r="DV29" s="393"/>
      <c r="DW29" s="393"/>
      <c r="DX29" s="393"/>
      <c r="DY29" s="393"/>
      <c r="DZ29" s="393"/>
      <c r="EA29" s="393"/>
      <c r="EB29" s="393"/>
      <c r="EC29" s="393"/>
      <c r="ED29" s="393"/>
      <c r="EE29" s="393"/>
      <c r="EF29" s="393"/>
      <c r="EG29" s="393"/>
      <c r="EH29" s="393"/>
      <c r="EI29" s="393"/>
      <c r="EJ29" s="393"/>
      <c r="EK29" s="393"/>
      <c r="EL29" s="393"/>
      <c r="EM29" s="393"/>
      <c r="EN29" s="393"/>
      <c r="EO29" s="393"/>
      <c r="EP29" s="393"/>
      <c r="EQ29" s="393"/>
      <c r="ER29" s="393"/>
      <c r="ES29" s="393"/>
      <c r="ET29" s="393"/>
      <c r="EU29" s="393"/>
      <c r="EV29" s="393"/>
      <c r="EW29" s="393"/>
      <c r="EX29" s="393"/>
      <c r="EY29" s="393"/>
      <c r="EZ29" s="393"/>
      <c r="FA29" s="393"/>
      <c r="FB29" s="393"/>
      <c r="FC29" s="393"/>
      <c r="FD29" s="393"/>
      <c r="FE29" s="393"/>
      <c r="FF29" s="393"/>
      <c r="FG29" s="393"/>
      <c r="FH29" s="393"/>
      <c r="FI29" s="393"/>
      <c r="FJ29" s="393"/>
      <c r="FK29" s="393"/>
      <c r="FL29" s="393"/>
      <c r="FM29" s="393"/>
      <c r="FN29" s="393"/>
      <c r="FO29" s="393"/>
      <c r="FP29" s="393"/>
      <c r="FQ29" s="393"/>
      <c r="FR29" s="393"/>
      <c r="FS29" s="393"/>
      <c r="FT29" s="393"/>
      <c r="FU29" s="393"/>
      <c r="FV29" s="393"/>
      <c r="FW29" s="393"/>
      <c r="FX29" s="393"/>
      <c r="FY29" s="393"/>
      <c r="FZ29" s="393"/>
      <c r="GA29" s="393"/>
      <c r="GB29" s="393"/>
      <c r="GC29" s="393"/>
      <c r="GD29" s="393"/>
      <c r="GE29" s="393"/>
      <c r="GF29" s="393"/>
      <c r="GG29" s="393"/>
      <c r="GH29" s="393"/>
      <c r="GI29" s="393"/>
      <c r="GJ29" s="393"/>
      <c r="GK29" s="393"/>
      <c r="GL29" s="393"/>
      <c r="GM29" s="393"/>
      <c r="GN29" s="393"/>
      <c r="GO29" s="393"/>
      <c r="GP29" s="393"/>
      <c r="GQ29" s="393"/>
      <c r="GR29" s="393"/>
      <c r="GS29" s="393"/>
      <c r="GT29" s="393"/>
      <c r="GU29" s="393"/>
      <c r="GV29" s="393"/>
      <c r="GW29" s="393"/>
      <c r="GX29" s="393"/>
      <c r="GY29" s="393"/>
      <c r="GZ29" s="393"/>
      <c r="HA29" s="393"/>
      <c r="HB29" s="393"/>
      <c r="HC29" s="393"/>
      <c r="HD29" s="393"/>
      <c r="HE29" s="393"/>
      <c r="HF29" s="393"/>
      <c r="HG29" s="393"/>
      <c r="HH29" s="393"/>
      <c r="HI29" s="393"/>
      <c r="HJ29" s="393"/>
      <c r="HK29" s="393"/>
      <c r="HL29" s="393"/>
      <c r="HM29" s="393"/>
      <c r="HN29" s="393"/>
      <c r="HO29" s="393"/>
      <c r="HP29" s="393"/>
      <c r="HQ29" s="393"/>
      <c r="HR29" s="393"/>
      <c r="HS29" s="393"/>
      <c r="HT29" s="393"/>
      <c r="HU29" s="393"/>
      <c r="HV29" s="393"/>
      <c r="HW29" s="393"/>
      <c r="HX29" s="393"/>
      <c r="HY29" s="393"/>
      <c r="HZ29" s="393"/>
      <c r="IA29" s="393"/>
    </row>
    <row r="30" spans="1:235" s="391" customFormat="1" ht="28.5" customHeight="1">
      <c r="A30" s="267">
        <v>610005</v>
      </c>
      <c r="B30" s="409" t="s">
        <v>707</v>
      </c>
      <c r="C30" s="408">
        <v>3</v>
      </c>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393"/>
      <c r="CO30" s="393"/>
      <c r="CP30" s="393"/>
      <c r="CQ30" s="393"/>
      <c r="CR30" s="393"/>
      <c r="CS30" s="393"/>
      <c r="CT30" s="393"/>
      <c r="CU30" s="393"/>
      <c r="CV30" s="393"/>
      <c r="CW30" s="393"/>
      <c r="CX30" s="393"/>
      <c r="CY30" s="393"/>
      <c r="CZ30" s="393"/>
      <c r="DA30" s="393"/>
      <c r="DB30" s="393"/>
      <c r="DC30" s="393"/>
      <c r="DD30" s="393"/>
      <c r="DE30" s="393"/>
      <c r="DF30" s="393"/>
      <c r="DG30" s="393"/>
      <c r="DH30" s="393"/>
      <c r="DI30" s="393"/>
      <c r="DJ30" s="393"/>
      <c r="DK30" s="393"/>
      <c r="DL30" s="393"/>
      <c r="DM30" s="393"/>
      <c r="DN30" s="393"/>
      <c r="DO30" s="393"/>
      <c r="DP30" s="393"/>
      <c r="DQ30" s="393"/>
      <c r="DR30" s="393"/>
      <c r="DS30" s="393"/>
      <c r="DT30" s="393"/>
      <c r="DU30" s="393"/>
      <c r="DV30" s="393"/>
      <c r="DW30" s="393"/>
      <c r="DX30" s="393"/>
      <c r="DY30" s="393"/>
      <c r="DZ30" s="393"/>
      <c r="EA30" s="393"/>
      <c r="EB30" s="393"/>
      <c r="EC30" s="393"/>
      <c r="ED30" s="393"/>
      <c r="EE30" s="393"/>
      <c r="EF30" s="393"/>
      <c r="EG30" s="393"/>
      <c r="EH30" s="393"/>
      <c r="EI30" s="393"/>
      <c r="EJ30" s="393"/>
      <c r="EK30" s="393"/>
      <c r="EL30" s="393"/>
      <c r="EM30" s="393"/>
      <c r="EN30" s="393"/>
      <c r="EO30" s="393"/>
      <c r="EP30" s="393"/>
      <c r="EQ30" s="393"/>
      <c r="ER30" s="393"/>
      <c r="ES30" s="393"/>
      <c r="ET30" s="393"/>
      <c r="EU30" s="393"/>
      <c r="EV30" s="393"/>
      <c r="EW30" s="393"/>
      <c r="EX30" s="393"/>
      <c r="EY30" s="393"/>
      <c r="EZ30" s="393"/>
      <c r="FA30" s="393"/>
      <c r="FB30" s="393"/>
      <c r="FC30" s="393"/>
      <c r="FD30" s="393"/>
      <c r="FE30" s="393"/>
      <c r="FF30" s="393"/>
      <c r="FG30" s="393"/>
      <c r="FH30" s="393"/>
      <c r="FI30" s="393"/>
      <c r="FJ30" s="393"/>
      <c r="FK30" s="393"/>
      <c r="FL30" s="393"/>
      <c r="FM30" s="393"/>
      <c r="FN30" s="393"/>
      <c r="FO30" s="393"/>
      <c r="FP30" s="393"/>
      <c r="FQ30" s="393"/>
      <c r="FR30" s="393"/>
      <c r="FS30" s="393"/>
      <c r="FT30" s="393"/>
      <c r="FU30" s="393"/>
      <c r="FV30" s="393"/>
      <c r="FW30" s="393"/>
      <c r="FX30" s="393"/>
      <c r="FY30" s="393"/>
      <c r="FZ30" s="393"/>
      <c r="GA30" s="393"/>
      <c r="GB30" s="393"/>
      <c r="GC30" s="393"/>
      <c r="GD30" s="393"/>
      <c r="GE30" s="393"/>
      <c r="GF30" s="393"/>
      <c r="GG30" s="393"/>
      <c r="GH30" s="393"/>
      <c r="GI30" s="393"/>
      <c r="GJ30" s="393"/>
      <c r="GK30" s="393"/>
      <c r="GL30" s="393"/>
      <c r="GM30" s="393"/>
      <c r="GN30" s="393"/>
      <c r="GO30" s="393"/>
      <c r="GP30" s="393"/>
      <c r="GQ30" s="393"/>
      <c r="GR30" s="393"/>
      <c r="GS30" s="393"/>
      <c r="GT30" s="393"/>
      <c r="GU30" s="393"/>
      <c r="GV30" s="393"/>
      <c r="GW30" s="393"/>
      <c r="GX30" s="393"/>
      <c r="GY30" s="393"/>
      <c r="GZ30" s="393"/>
      <c r="HA30" s="393"/>
      <c r="HB30" s="393"/>
      <c r="HC30" s="393"/>
      <c r="HD30" s="393"/>
      <c r="HE30" s="393"/>
      <c r="HF30" s="393"/>
      <c r="HG30" s="393"/>
      <c r="HH30" s="393"/>
      <c r="HI30" s="393"/>
      <c r="HJ30" s="393"/>
      <c r="HK30" s="393"/>
      <c r="HL30" s="393"/>
      <c r="HM30" s="393"/>
      <c r="HN30" s="393"/>
      <c r="HO30" s="393"/>
      <c r="HP30" s="393"/>
      <c r="HQ30" s="393"/>
      <c r="HR30" s="393"/>
      <c r="HS30" s="393"/>
      <c r="HT30" s="393"/>
      <c r="HU30" s="393"/>
      <c r="HV30" s="393"/>
      <c r="HW30" s="393"/>
      <c r="HX30" s="393"/>
      <c r="HY30" s="393"/>
      <c r="HZ30" s="393"/>
      <c r="IA30" s="393"/>
    </row>
    <row r="31" spans="1:235" s="391" customFormat="1" ht="28.5" customHeight="1">
      <c r="A31" s="267">
        <v>610004</v>
      </c>
      <c r="B31" s="410" t="s">
        <v>655</v>
      </c>
      <c r="C31" s="408">
        <v>3</v>
      </c>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93"/>
      <c r="CZ31" s="393"/>
      <c r="DA31" s="393"/>
      <c r="DB31" s="393"/>
      <c r="DC31" s="393"/>
      <c r="DD31" s="393"/>
      <c r="DE31" s="393"/>
      <c r="DF31" s="393"/>
      <c r="DG31" s="393"/>
      <c r="DH31" s="393"/>
      <c r="DI31" s="393"/>
      <c r="DJ31" s="393"/>
      <c r="DK31" s="393"/>
      <c r="DL31" s="393"/>
      <c r="DM31" s="393"/>
      <c r="DN31" s="393"/>
      <c r="DO31" s="393"/>
      <c r="DP31" s="393"/>
      <c r="DQ31" s="393"/>
      <c r="DR31" s="393"/>
      <c r="DS31" s="393"/>
      <c r="DT31" s="393"/>
      <c r="DU31" s="393"/>
      <c r="DV31" s="393"/>
      <c r="DW31" s="393"/>
      <c r="DX31" s="393"/>
      <c r="DY31" s="393"/>
      <c r="DZ31" s="393"/>
      <c r="EA31" s="393"/>
      <c r="EB31" s="393"/>
      <c r="EC31" s="393"/>
      <c r="ED31" s="393"/>
      <c r="EE31" s="393"/>
      <c r="EF31" s="393"/>
      <c r="EG31" s="393"/>
      <c r="EH31" s="393"/>
      <c r="EI31" s="393"/>
      <c r="EJ31" s="393"/>
      <c r="EK31" s="393"/>
      <c r="EL31" s="393"/>
      <c r="EM31" s="393"/>
      <c r="EN31" s="393"/>
      <c r="EO31" s="393"/>
      <c r="EP31" s="393"/>
      <c r="EQ31" s="393"/>
      <c r="ER31" s="393"/>
      <c r="ES31" s="393"/>
      <c r="ET31" s="393"/>
      <c r="EU31" s="393"/>
      <c r="EV31" s="393"/>
      <c r="EW31" s="393"/>
      <c r="EX31" s="393"/>
      <c r="EY31" s="393"/>
      <c r="EZ31" s="393"/>
      <c r="FA31" s="393"/>
      <c r="FB31" s="393"/>
      <c r="FC31" s="393"/>
      <c r="FD31" s="393"/>
      <c r="FE31" s="393"/>
      <c r="FF31" s="393"/>
      <c r="FG31" s="393"/>
      <c r="FH31" s="393"/>
      <c r="FI31" s="393"/>
      <c r="FJ31" s="393"/>
      <c r="FK31" s="393"/>
      <c r="FL31" s="393"/>
      <c r="FM31" s="393"/>
      <c r="FN31" s="393"/>
      <c r="FO31" s="393"/>
      <c r="FP31" s="393"/>
      <c r="FQ31" s="393"/>
      <c r="FR31" s="393"/>
      <c r="FS31" s="393"/>
      <c r="FT31" s="393"/>
      <c r="FU31" s="393"/>
      <c r="FV31" s="393"/>
      <c r="FW31" s="393"/>
      <c r="FX31" s="393"/>
      <c r="FY31" s="393"/>
      <c r="FZ31" s="393"/>
      <c r="GA31" s="393"/>
      <c r="GB31" s="393"/>
      <c r="GC31" s="393"/>
      <c r="GD31" s="393"/>
      <c r="GE31" s="393"/>
      <c r="GF31" s="393"/>
      <c r="GG31" s="393"/>
      <c r="GH31" s="393"/>
      <c r="GI31" s="393"/>
      <c r="GJ31" s="393"/>
      <c r="GK31" s="393"/>
      <c r="GL31" s="393"/>
      <c r="GM31" s="393"/>
      <c r="GN31" s="393"/>
      <c r="GO31" s="393"/>
      <c r="GP31" s="393"/>
      <c r="GQ31" s="393"/>
      <c r="GR31" s="393"/>
      <c r="GS31" s="393"/>
      <c r="GT31" s="393"/>
      <c r="GU31" s="393"/>
      <c r="GV31" s="393"/>
      <c r="GW31" s="393"/>
      <c r="GX31" s="393"/>
      <c r="GY31" s="393"/>
      <c r="GZ31" s="393"/>
      <c r="HA31" s="393"/>
      <c r="HB31" s="393"/>
      <c r="HC31" s="393"/>
      <c r="HD31" s="393"/>
      <c r="HE31" s="393"/>
      <c r="HF31" s="393"/>
      <c r="HG31" s="393"/>
      <c r="HH31" s="393"/>
      <c r="HI31" s="393"/>
      <c r="HJ31" s="393"/>
      <c r="HK31" s="393"/>
      <c r="HL31" s="393"/>
      <c r="HM31" s="393"/>
      <c r="HN31" s="393"/>
      <c r="HO31" s="393"/>
      <c r="HP31" s="393"/>
      <c r="HQ31" s="393"/>
      <c r="HR31" s="393"/>
      <c r="HS31" s="393"/>
      <c r="HT31" s="393"/>
      <c r="HU31" s="393"/>
      <c r="HV31" s="393"/>
      <c r="HW31" s="393"/>
      <c r="HX31" s="393"/>
      <c r="HY31" s="393"/>
      <c r="HZ31" s="393"/>
      <c r="IA31" s="393"/>
    </row>
    <row r="32" spans="2:3" ht="58.5" customHeight="1">
      <c r="B32" s="414" t="s">
        <v>1884</v>
      </c>
      <c r="C32" s="414"/>
    </row>
  </sheetData>
  <sheetProtection/>
  <mergeCells count="2">
    <mergeCell ref="B2:C2"/>
    <mergeCell ref="B32:C32"/>
  </mergeCells>
  <printOptions horizontalCentered="1"/>
  <pageMargins left="0.47" right="0.47" top="0.7900000000000001" bottom="0.59" header="0.51" footer="0.31"/>
  <pageSetup fitToHeight="0" fitToWidth="1" horizontalDpi="600" verticalDpi="600" orientation="portrait" paperSize="9"/>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D97"/>
  <sheetViews>
    <sheetView zoomScaleSheetLayoutView="100" workbookViewId="0" topLeftCell="B1">
      <selection activeCell="E10" sqref="E10"/>
    </sheetView>
  </sheetViews>
  <sheetFormatPr defaultColWidth="27.7109375" defaultRowHeight="24.75" customHeight="1"/>
  <cols>
    <col min="1" max="1" width="13.140625" style="374" hidden="1" customWidth="1"/>
    <col min="2" max="2" width="25.421875" style="374" customWidth="1"/>
    <col min="3" max="3" width="35.421875" style="374" customWidth="1"/>
    <col min="4" max="4" width="26.00390625" style="374" customWidth="1"/>
    <col min="5" max="256" width="27.7109375" style="374" customWidth="1"/>
  </cols>
  <sheetData>
    <row r="1" spans="2:4" s="374" customFormat="1" ht="24.75" customHeight="1">
      <c r="B1" s="378" t="s">
        <v>1885</v>
      </c>
      <c r="C1" s="378"/>
      <c r="D1" s="378"/>
    </row>
    <row r="2" spans="1:4" s="375" customFormat="1" ht="30" customHeight="1">
      <c r="A2" s="379"/>
      <c r="B2" s="380" t="s">
        <v>1886</v>
      </c>
      <c r="C2" s="380"/>
      <c r="D2" s="380"/>
    </row>
    <row r="3" spans="1:4" s="374" customFormat="1" ht="21" customHeight="1">
      <c r="A3" s="381"/>
      <c r="B3" s="381"/>
      <c r="C3" s="381"/>
      <c r="D3" s="382" t="s">
        <v>586</v>
      </c>
    </row>
    <row r="4" spans="1:4" s="376" customFormat="1" ht="24.75" customHeight="1">
      <c r="A4" s="383" t="s">
        <v>1887</v>
      </c>
      <c r="B4" s="383" t="s">
        <v>3</v>
      </c>
      <c r="C4" s="383" t="s">
        <v>715</v>
      </c>
      <c r="D4" s="384" t="s">
        <v>1030</v>
      </c>
    </row>
    <row r="5" spans="1:4" s="377" customFormat="1" ht="24.75" customHeight="1">
      <c r="A5" s="383"/>
      <c r="B5" s="383" t="s">
        <v>9</v>
      </c>
      <c r="C5" s="383"/>
      <c r="D5" s="384">
        <f>D6+D47</f>
        <v>1950</v>
      </c>
    </row>
    <row r="6" spans="1:4" s="377" customFormat="1" ht="24.75" customHeight="1">
      <c r="A6" s="383"/>
      <c r="B6" s="383" t="s">
        <v>1322</v>
      </c>
      <c r="C6" s="383"/>
      <c r="D6" s="384">
        <f>SUM(D7:D46)/2</f>
        <v>725</v>
      </c>
    </row>
    <row r="7" spans="1:4" s="376" customFormat="1" ht="24.75" customHeight="1">
      <c r="A7" s="383">
        <v>606001</v>
      </c>
      <c r="B7" s="383" t="s">
        <v>598</v>
      </c>
      <c r="C7" s="383"/>
      <c r="D7" s="384">
        <f>SUM(D8:D11)</f>
        <v>100</v>
      </c>
    </row>
    <row r="8" spans="1:4" s="374" customFormat="1" ht="24.75" customHeight="1">
      <c r="A8" s="385">
        <v>606005</v>
      </c>
      <c r="B8" s="385" t="s">
        <v>599</v>
      </c>
      <c r="C8" s="385" t="s">
        <v>720</v>
      </c>
      <c r="D8" s="386">
        <v>25</v>
      </c>
    </row>
    <row r="9" spans="1:4" s="374" customFormat="1" ht="24.75" customHeight="1">
      <c r="A9" s="385">
        <v>606005</v>
      </c>
      <c r="B9" s="385" t="s">
        <v>599</v>
      </c>
      <c r="C9" s="385" t="s">
        <v>1387</v>
      </c>
      <c r="D9" s="386">
        <v>25</v>
      </c>
    </row>
    <row r="10" spans="1:4" s="374" customFormat="1" ht="24.75" customHeight="1">
      <c r="A10" s="385">
        <v>606008</v>
      </c>
      <c r="B10" s="385" t="s">
        <v>723</v>
      </c>
      <c r="C10" s="385" t="s">
        <v>724</v>
      </c>
      <c r="D10" s="386">
        <v>25</v>
      </c>
    </row>
    <row r="11" spans="1:4" s="374" customFormat="1" ht="24.75" customHeight="1">
      <c r="A11" s="385">
        <v>606010</v>
      </c>
      <c r="B11" s="385" t="s">
        <v>726</v>
      </c>
      <c r="C11" s="385" t="s">
        <v>727</v>
      </c>
      <c r="D11" s="386">
        <v>25</v>
      </c>
    </row>
    <row r="12" spans="1:4" s="376" customFormat="1" ht="24.75" customHeight="1">
      <c r="A12" s="383">
        <v>607001</v>
      </c>
      <c r="B12" s="383" t="s">
        <v>601</v>
      </c>
      <c r="C12" s="383"/>
      <c r="D12" s="384">
        <f>SUM(D13:D15)</f>
        <v>75</v>
      </c>
    </row>
    <row r="13" spans="1:4" s="374" customFormat="1" ht="24.75" customHeight="1">
      <c r="A13" s="385">
        <v>607003</v>
      </c>
      <c r="B13" s="385" t="s">
        <v>602</v>
      </c>
      <c r="C13" s="385" t="s">
        <v>728</v>
      </c>
      <c r="D13" s="386">
        <v>25</v>
      </c>
    </row>
    <row r="14" spans="1:4" s="374" customFormat="1" ht="24.75" customHeight="1">
      <c r="A14" s="385">
        <v>607004</v>
      </c>
      <c r="B14" s="385" t="s">
        <v>729</v>
      </c>
      <c r="C14" s="385" t="s">
        <v>730</v>
      </c>
      <c r="D14" s="386">
        <v>25</v>
      </c>
    </row>
    <row r="15" spans="1:4" s="374" customFormat="1" ht="24.75" customHeight="1">
      <c r="A15" s="385">
        <v>607004</v>
      </c>
      <c r="B15" s="385" t="s">
        <v>729</v>
      </c>
      <c r="C15" s="385" t="s">
        <v>1393</v>
      </c>
      <c r="D15" s="386">
        <v>25</v>
      </c>
    </row>
    <row r="16" spans="1:4" s="376" customFormat="1" ht="24.75" customHeight="1">
      <c r="A16" s="383">
        <v>608001</v>
      </c>
      <c r="B16" s="383" t="s">
        <v>604</v>
      </c>
      <c r="C16" s="383"/>
      <c r="D16" s="384">
        <f>D17+D18</f>
        <v>50</v>
      </c>
    </row>
    <row r="17" spans="1:4" s="374" customFormat="1" ht="24.75" customHeight="1">
      <c r="A17" s="385">
        <v>608005</v>
      </c>
      <c r="B17" s="385" t="s">
        <v>733</v>
      </c>
      <c r="C17" s="385" t="s">
        <v>734</v>
      </c>
      <c r="D17" s="386">
        <v>25</v>
      </c>
    </row>
    <row r="18" spans="1:4" s="374" customFormat="1" ht="24.75" customHeight="1">
      <c r="A18" s="385">
        <v>608006</v>
      </c>
      <c r="B18" s="385" t="s">
        <v>735</v>
      </c>
      <c r="C18" s="385" t="s">
        <v>736</v>
      </c>
      <c r="D18" s="386">
        <v>25</v>
      </c>
    </row>
    <row r="19" spans="1:4" s="376" customFormat="1" ht="24.75" customHeight="1">
      <c r="A19" s="383">
        <v>609001</v>
      </c>
      <c r="B19" s="383" t="s">
        <v>607</v>
      </c>
      <c r="C19" s="383"/>
      <c r="D19" s="384">
        <f>SUM(D20:D22)</f>
        <v>75</v>
      </c>
    </row>
    <row r="20" spans="1:4" s="374" customFormat="1" ht="24.75" customHeight="1">
      <c r="A20" s="385">
        <v>609004</v>
      </c>
      <c r="B20" s="385" t="s">
        <v>608</v>
      </c>
      <c r="C20" s="385" t="s">
        <v>738</v>
      </c>
      <c r="D20" s="386">
        <v>25</v>
      </c>
    </row>
    <row r="21" spans="1:4" s="374" customFormat="1" ht="24.75" customHeight="1">
      <c r="A21" s="385">
        <v>609004</v>
      </c>
      <c r="B21" s="385" t="s">
        <v>608</v>
      </c>
      <c r="C21" s="385" t="s">
        <v>1399</v>
      </c>
      <c r="D21" s="386">
        <v>25</v>
      </c>
    </row>
    <row r="22" spans="1:4" s="374" customFormat="1" ht="24.75" customHeight="1">
      <c r="A22" s="385">
        <v>609006</v>
      </c>
      <c r="B22" s="385" t="s">
        <v>740</v>
      </c>
      <c r="C22" s="385" t="s">
        <v>741</v>
      </c>
      <c r="D22" s="386">
        <v>25</v>
      </c>
    </row>
    <row r="23" spans="1:4" s="376" customFormat="1" ht="24.75" customHeight="1">
      <c r="A23" s="383">
        <v>613001</v>
      </c>
      <c r="B23" s="383" t="s">
        <v>610</v>
      </c>
      <c r="C23" s="383"/>
      <c r="D23" s="384">
        <f>SUM(D24:D30)</f>
        <v>175</v>
      </c>
    </row>
    <row r="24" spans="1:4" s="374" customFormat="1" ht="24.75" customHeight="1">
      <c r="A24" s="385">
        <v>613005</v>
      </c>
      <c r="B24" s="385" t="s">
        <v>611</v>
      </c>
      <c r="C24" s="385" t="s">
        <v>743</v>
      </c>
      <c r="D24" s="386">
        <v>25</v>
      </c>
    </row>
    <row r="25" spans="1:4" s="374" customFormat="1" ht="24.75" customHeight="1">
      <c r="A25" s="385">
        <v>613005</v>
      </c>
      <c r="B25" s="385" t="s">
        <v>611</v>
      </c>
      <c r="C25" s="385" t="s">
        <v>1401</v>
      </c>
      <c r="D25" s="386">
        <v>25</v>
      </c>
    </row>
    <row r="26" spans="1:4" s="374" customFormat="1" ht="24.75" customHeight="1">
      <c r="A26" s="385">
        <v>613006</v>
      </c>
      <c r="B26" s="385" t="s">
        <v>613</v>
      </c>
      <c r="C26" s="385" t="s">
        <v>744</v>
      </c>
      <c r="D26" s="386">
        <v>25</v>
      </c>
    </row>
    <row r="27" spans="1:4" s="374" customFormat="1" ht="24.75" customHeight="1">
      <c r="A27" s="385">
        <v>613006</v>
      </c>
      <c r="B27" s="385" t="s">
        <v>613</v>
      </c>
      <c r="C27" s="385" t="s">
        <v>1402</v>
      </c>
      <c r="D27" s="386">
        <v>25</v>
      </c>
    </row>
    <row r="28" spans="1:4" s="374" customFormat="1" ht="24.75" customHeight="1">
      <c r="A28" s="385">
        <v>613007</v>
      </c>
      <c r="B28" s="385" t="s">
        <v>1882</v>
      </c>
      <c r="C28" s="385" t="s">
        <v>1888</v>
      </c>
      <c r="D28" s="386">
        <v>25</v>
      </c>
    </row>
    <row r="29" spans="1:4" s="374" customFormat="1" ht="24.75" customHeight="1">
      <c r="A29" s="385">
        <v>613007</v>
      </c>
      <c r="B29" s="385" t="s">
        <v>1882</v>
      </c>
      <c r="C29" s="385" t="s">
        <v>1889</v>
      </c>
      <c r="D29" s="386">
        <v>25</v>
      </c>
    </row>
    <row r="30" spans="1:4" s="374" customFormat="1" ht="24.75" customHeight="1">
      <c r="A30" s="385">
        <v>613008</v>
      </c>
      <c r="B30" s="385" t="s">
        <v>615</v>
      </c>
      <c r="C30" s="385" t="s">
        <v>745</v>
      </c>
      <c r="D30" s="386">
        <v>25</v>
      </c>
    </row>
    <row r="31" spans="1:4" s="376" customFormat="1" ht="24.75" customHeight="1">
      <c r="A31" s="383">
        <v>614001</v>
      </c>
      <c r="B31" s="383" t="s">
        <v>617</v>
      </c>
      <c r="C31" s="383"/>
      <c r="D31" s="384">
        <f>D32</f>
        <v>25</v>
      </c>
    </row>
    <row r="32" spans="1:4" s="374" customFormat="1" ht="24.75" customHeight="1">
      <c r="A32" s="385">
        <v>614005</v>
      </c>
      <c r="B32" s="385" t="s">
        <v>618</v>
      </c>
      <c r="C32" s="385" t="s">
        <v>749</v>
      </c>
      <c r="D32" s="386">
        <v>25</v>
      </c>
    </row>
    <row r="33" spans="1:4" s="376" customFormat="1" ht="24.75" customHeight="1">
      <c r="A33" s="383">
        <v>615001</v>
      </c>
      <c r="B33" s="383" t="s">
        <v>620</v>
      </c>
      <c r="C33" s="383"/>
      <c r="D33" s="384">
        <f>SUM(D34:D36)</f>
        <v>75</v>
      </c>
    </row>
    <row r="34" spans="1:4" s="374" customFormat="1" ht="24.75" customHeight="1">
      <c r="A34" s="385">
        <v>615008</v>
      </c>
      <c r="B34" s="385" t="s">
        <v>623</v>
      </c>
      <c r="C34" s="385" t="s">
        <v>751</v>
      </c>
      <c r="D34" s="386">
        <v>25</v>
      </c>
    </row>
    <row r="35" spans="1:4" s="374" customFormat="1" ht="24.75" customHeight="1">
      <c r="A35" s="385">
        <v>615009</v>
      </c>
      <c r="B35" s="385" t="s">
        <v>621</v>
      </c>
      <c r="C35" s="385" t="s">
        <v>752</v>
      </c>
      <c r="D35" s="386">
        <v>25</v>
      </c>
    </row>
    <row r="36" spans="1:4" s="374" customFormat="1" ht="24.75" customHeight="1">
      <c r="A36" s="385">
        <v>615009</v>
      </c>
      <c r="B36" s="385" t="s">
        <v>621</v>
      </c>
      <c r="C36" s="385" t="s">
        <v>1409</v>
      </c>
      <c r="D36" s="386">
        <v>25</v>
      </c>
    </row>
    <row r="37" spans="1:4" s="376" customFormat="1" ht="24.75" customHeight="1">
      <c r="A37" s="383">
        <v>616001</v>
      </c>
      <c r="B37" s="383" t="s">
        <v>625</v>
      </c>
      <c r="C37" s="383"/>
      <c r="D37" s="384">
        <f>D38</f>
        <v>25</v>
      </c>
    </row>
    <row r="38" spans="1:4" s="374" customFormat="1" ht="24.75" customHeight="1">
      <c r="A38" s="385">
        <v>616004</v>
      </c>
      <c r="B38" s="385" t="s">
        <v>626</v>
      </c>
      <c r="C38" s="385" t="s">
        <v>753</v>
      </c>
      <c r="D38" s="386">
        <v>25</v>
      </c>
    </row>
    <row r="39" spans="1:4" s="376" customFormat="1" ht="24.75" customHeight="1">
      <c r="A39" s="383">
        <v>617001</v>
      </c>
      <c r="B39" s="383" t="s">
        <v>628</v>
      </c>
      <c r="C39" s="383"/>
      <c r="D39" s="384">
        <f>D40</f>
        <v>25</v>
      </c>
    </row>
    <row r="40" spans="1:4" s="374" customFormat="1" ht="24.75" customHeight="1">
      <c r="A40" s="385">
        <v>617004</v>
      </c>
      <c r="B40" s="385" t="s">
        <v>629</v>
      </c>
      <c r="C40" s="385" t="s">
        <v>757</v>
      </c>
      <c r="D40" s="386">
        <v>25</v>
      </c>
    </row>
    <row r="41" spans="1:4" s="376" customFormat="1" ht="24.75" customHeight="1">
      <c r="A41" s="383">
        <v>618001</v>
      </c>
      <c r="B41" s="383" t="s">
        <v>699</v>
      </c>
      <c r="C41" s="383"/>
      <c r="D41" s="384">
        <f>SUM(D42:D44)</f>
        <v>75</v>
      </c>
    </row>
    <row r="42" spans="1:4" s="374" customFormat="1" ht="24.75" customHeight="1">
      <c r="A42" s="385">
        <v>618005</v>
      </c>
      <c r="B42" s="385" t="s">
        <v>762</v>
      </c>
      <c r="C42" s="385" t="s">
        <v>763</v>
      </c>
      <c r="D42" s="386">
        <v>25</v>
      </c>
    </row>
    <row r="43" spans="1:4" s="374" customFormat="1" ht="24.75" customHeight="1">
      <c r="A43" s="385">
        <v>618006</v>
      </c>
      <c r="B43" s="385" t="s">
        <v>764</v>
      </c>
      <c r="C43" s="385" t="s">
        <v>765</v>
      </c>
      <c r="D43" s="386">
        <v>25</v>
      </c>
    </row>
    <row r="44" spans="1:4" s="374" customFormat="1" ht="24.75" customHeight="1">
      <c r="A44" s="385">
        <v>618009</v>
      </c>
      <c r="B44" s="385" t="s">
        <v>766</v>
      </c>
      <c r="C44" s="385" t="s">
        <v>767</v>
      </c>
      <c r="D44" s="386">
        <v>25</v>
      </c>
    </row>
    <row r="45" spans="1:4" s="376" customFormat="1" ht="24.75" customHeight="1">
      <c r="A45" s="383">
        <v>621001</v>
      </c>
      <c r="B45" s="383" t="s">
        <v>631</v>
      </c>
      <c r="C45" s="383"/>
      <c r="D45" s="384">
        <f>D46</f>
        <v>25</v>
      </c>
    </row>
    <row r="46" spans="1:4" s="374" customFormat="1" ht="24.75" customHeight="1">
      <c r="A46" s="385">
        <v>621005</v>
      </c>
      <c r="B46" s="385" t="s">
        <v>632</v>
      </c>
      <c r="C46" s="385" t="s">
        <v>772</v>
      </c>
      <c r="D46" s="386">
        <v>25</v>
      </c>
    </row>
    <row r="47" spans="1:4" s="376" customFormat="1" ht="24.75" customHeight="1">
      <c r="A47" s="383" t="s">
        <v>1890</v>
      </c>
      <c r="B47" s="387" t="s">
        <v>634</v>
      </c>
      <c r="C47" s="383" t="s">
        <v>1891</v>
      </c>
      <c r="D47" s="384">
        <f>SUM(D48:D96)</f>
        <v>1225</v>
      </c>
    </row>
    <row r="48" spans="1:4" s="374" customFormat="1" ht="24.75" customHeight="1">
      <c r="A48" s="385">
        <v>604008</v>
      </c>
      <c r="B48" s="388" t="s">
        <v>702</v>
      </c>
      <c r="C48" s="385" t="s">
        <v>776</v>
      </c>
      <c r="D48" s="386">
        <v>25</v>
      </c>
    </row>
    <row r="49" spans="1:4" s="374" customFormat="1" ht="24.75" customHeight="1">
      <c r="A49" s="385">
        <v>606006</v>
      </c>
      <c r="B49" s="388" t="s">
        <v>635</v>
      </c>
      <c r="C49" s="385" t="s">
        <v>777</v>
      </c>
      <c r="D49" s="386">
        <v>25</v>
      </c>
    </row>
    <row r="50" spans="1:4" s="374" customFormat="1" ht="24.75" customHeight="1">
      <c r="A50" s="385">
        <v>606006</v>
      </c>
      <c r="B50" s="388" t="s">
        <v>635</v>
      </c>
      <c r="C50" s="385" t="s">
        <v>1423</v>
      </c>
      <c r="D50" s="386">
        <v>25</v>
      </c>
    </row>
    <row r="51" spans="1:4" s="374" customFormat="1" ht="24.75" customHeight="1">
      <c r="A51" s="385">
        <v>606007</v>
      </c>
      <c r="B51" s="388" t="s">
        <v>703</v>
      </c>
      <c r="C51" s="385" t="s">
        <v>778</v>
      </c>
      <c r="D51" s="386">
        <v>25</v>
      </c>
    </row>
    <row r="52" spans="1:4" s="374" customFormat="1" ht="24.75" customHeight="1">
      <c r="A52" s="385">
        <v>606009</v>
      </c>
      <c r="B52" s="388" t="s">
        <v>637</v>
      </c>
      <c r="C52" s="385" t="s">
        <v>779</v>
      </c>
      <c r="D52" s="386">
        <v>25</v>
      </c>
    </row>
    <row r="53" spans="1:4" s="374" customFormat="1" ht="24.75" customHeight="1">
      <c r="A53" s="385">
        <v>606009</v>
      </c>
      <c r="B53" s="388" t="s">
        <v>637</v>
      </c>
      <c r="C53" s="385" t="s">
        <v>1425</v>
      </c>
      <c r="D53" s="386">
        <v>25</v>
      </c>
    </row>
    <row r="54" spans="1:4" s="374" customFormat="1" ht="24.75" customHeight="1">
      <c r="A54" s="385">
        <v>606011</v>
      </c>
      <c r="B54" s="388" t="s">
        <v>704</v>
      </c>
      <c r="C54" s="385" t="s">
        <v>1892</v>
      </c>
      <c r="D54" s="386">
        <v>25</v>
      </c>
    </row>
    <row r="55" spans="1:4" s="374" customFormat="1" ht="24.75" customHeight="1">
      <c r="A55" s="385">
        <v>607005</v>
      </c>
      <c r="B55" s="388" t="s">
        <v>641</v>
      </c>
      <c r="C55" s="385" t="s">
        <v>781</v>
      </c>
      <c r="D55" s="386">
        <v>25</v>
      </c>
    </row>
    <row r="56" spans="1:4" s="374" customFormat="1" ht="24.75" customHeight="1">
      <c r="A56" s="385">
        <v>607005</v>
      </c>
      <c r="B56" s="388" t="s">
        <v>641</v>
      </c>
      <c r="C56" s="385" t="s">
        <v>1893</v>
      </c>
      <c r="D56" s="386">
        <v>25</v>
      </c>
    </row>
    <row r="57" spans="1:4" s="374" customFormat="1" ht="24.75" customHeight="1">
      <c r="A57" s="385">
        <v>607006</v>
      </c>
      <c r="B57" s="388" t="s">
        <v>639</v>
      </c>
      <c r="C57" s="385" t="s">
        <v>782</v>
      </c>
      <c r="D57" s="386">
        <v>25</v>
      </c>
    </row>
    <row r="58" spans="1:4" s="374" customFormat="1" ht="24.75" customHeight="1">
      <c r="A58" s="385">
        <v>607007</v>
      </c>
      <c r="B58" s="388" t="s">
        <v>705</v>
      </c>
      <c r="C58" s="385" t="s">
        <v>784</v>
      </c>
      <c r="D58" s="386">
        <v>25</v>
      </c>
    </row>
    <row r="59" spans="1:4" s="374" customFormat="1" ht="24.75" customHeight="1">
      <c r="A59" s="385">
        <v>607007</v>
      </c>
      <c r="B59" s="388" t="s">
        <v>705</v>
      </c>
      <c r="C59" s="385" t="s">
        <v>1436</v>
      </c>
      <c r="D59" s="386">
        <v>25</v>
      </c>
    </row>
    <row r="60" spans="1:4" s="374" customFormat="1" ht="24.75" customHeight="1">
      <c r="A60" s="385">
        <v>608003</v>
      </c>
      <c r="B60" s="388" t="s">
        <v>643</v>
      </c>
      <c r="C60" s="385" t="s">
        <v>785</v>
      </c>
      <c r="D60" s="386">
        <v>25</v>
      </c>
    </row>
    <row r="61" spans="1:4" s="374" customFormat="1" ht="24.75" customHeight="1">
      <c r="A61" s="385">
        <v>608007</v>
      </c>
      <c r="B61" s="388" t="s">
        <v>706</v>
      </c>
      <c r="C61" s="385" t="s">
        <v>787</v>
      </c>
      <c r="D61" s="386">
        <v>25</v>
      </c>
    </row>
    <row r="62" spans="1:4" s="374" customFormat="1" ht="24.75" customHeight="1">
      <c r="A62" s="385">
        <v>608007</v>
      </c>
      <c r="B62" s="388" t="s">
        <v>706</v>
      </c>
      <c r="C62" s="385" t="s">
        <v>1438</v>
      </c>
      <c r="D62" s="386">
        <v>25</v>
      </c>
    </row>
    <row r="63" spans="1:4" s="374" customFormat="1" ht="24.75" customHeight="1">
      <c r="A63" s="385">
        <v>608008</v>
      </c>
      <c r="B63" s="388" t="s">
        <v>645</v>
      </c>
      <c r="C63" s="385" t="s">
        <v>788</v>
      </c>
      <c r="D63" s="386">
        <v>25</v>
      </c>
    </row>
    <row r="64" spans="1:4" s="374" customFormat="1" ht="24.75" customHeight="1">
      <c r="A64" s="385">
        <v>608008</v>
      </c>
      <c r="B64" s="388" t="s">
        <v>645</v>
      </c>
      <c r="C64" s="385" t="s">
        <v>1894</v>
      </c>
      <c r="D64" s="386">
        <v>25</v>
      </c>
    </row>
    <row r="65" spans="1:4" s="374" customFormat="1" ht="24.75" customHeight="1">
      <c r="A65" s="385">
        <v>608009</v>
      </c>
      <c r="B65" s="388" t="s">
        <v>647</v>
      </c>
      <c r="C65" s="385" t="s">
        <v>789</v>
      </c>
      <c r="D65" s="386">
        <v>25</v>
      </c>
    </row>
    <row r="66" spans="1:4" s="374" customFormat="1" ht="24.75" customHeight="1">
      <c r="A66" s="385">
        <v>609005</v>
      </c>
      <c r="B66" s="388" t="s">
        <v>650</v>
      </c>
      <c r="C66" s="385" t="s">
        <v>790</v>
      </c>
      <c r="D66" s="386">
        <v>25</v>
      </c>
    </row>
    <row r="67" spans="1:4" s="374" customFormat="1" ht="24.75" customHeight="1">
      <c r="A67" s="385">
        <v>610003</v>
      </c>
      <c r="B67" s="388" t="s">
        <v>652</v>
      </c>
      <c r="C67" s="385" t="s">
        <v>791</v>
      </c>
      <c r="D67" s="386">
        <v>25</v>
      </c>
    </row>
    <row r="68" spans="1:4" s="374" customFormat="1" ht="24.75" customHeight="1">
      <c r="A68" s="385">
        <v>610003</v>
      </c>
      <c r="B68" s="388" t="s">
        <v>652</v>
      </c>
      <c r="C68" s="385" t="s">
        <v>1443</v>
      </c>
      <c r="D68" s="386">
        <v>25</v>
      </c>
    </row>
    <row r="69" spans="1:4" s="374" customFormat="1" ht="24.75" customHeight="1">
      <c r="A69" s="385">
        <v>610004</v>
      </c>
      <c r="B69" s="388" t="s">
        <v>655</v>
      </c>
      <c r="C69" s="385" t="s">
        <v>792</v>
      </c>
      <c r="D69" s="386">
        <v>25</v>
      </c>
    </row>
    <row r="70" spans="1:4" s="374" customFormat="1" ht="24.75" customHeight="1">
      <c r="A70" s="385">
        <v>610004</v>
      </c>
      <c r="B70" s="388" t="s">
        <v>655</v>
      </c>
      <c r="C70" s="385" t="s">
        <v>1444</v>
      </c>
      <c r="D70" s="386">
        <v>25</v>
      </c>
    </row>
    <row r="71" spans="1:4" s="374" customFormat="1" ht="24.75" customHeight="1">
      <c r="A71" s="385">
        <v>610005</v>
      </c>
      <c r="B71" s="388" t="s">
        <v>707</v>
      </c>
      <c r="C71" s="385" t="s">
        <v>793</v>
      </c>
      <c r="D71" s="386">
        <v>25</v>
      </c>
    </row>
    <row r="72" spans="1:4" s="374" customFormat="1" ht="24.75" customHeight="1">
      <c r="A72" s="385">
        <v>614003</v>
      </c>
      <c r="B72" s="388" t="s">
        <v>657</v>
      </c>
      <c r="C72" s="385" t="s">
        <v>794</v>
      </c>
      <c r="D72" s="386">
        <v>25</v>
      </c>
    </row>
    <row r="73" spans="1:4" s="374" customFormat="1" ht="24.75" customHeight="1">
      <c r="A73" s="385">
        <v>614003</v>
      </c>
      <c r="B73" s="388" t="s">
        <v>657</v>
      </c>
      <c r="C73" s="385" t="s">
        <v>1448</v>
      </c>
      <c r="D73" s="386">
        <v>25</v>
      </c>
    </row>
    <row r="74" spans="1:4" s="374" customFormat="1" ht="24.75" customHeight="1">
      <c r="A74" s="385">
        <v>615006</v>
      </c>
      <c r="B74" s="388" t="s">
        <v>659</v>
      </c>
      <c r="C74" s="385" t="s">
        <v>795</v>
      </c>
      <c r="D74" s="386">
        <v>25</v>
      </c>
    </row>
    <row r="75" spans="1:4" s="374" customFormat="1" ht="24.75" customHeight="1">
      <c r="A75" s="385">
        <v>615006</v>
      </c>
      <c r="B75" s="388" t="s">
        <v>659</v>
      </c>
      <c r="C75" s="385" t="s">
        <v>1895</v>
      </c>
      <c r="D75" s="386">
        <v>25</v>
      </c>
    </row>
    <row r="76" spans="1:4" s="374" customFormat="1" ht="24.75" customHeight="1">
      <c r="A76" s="385">
        <v>615007</v>
      </c>
      <c r="B76" s="388" t="s">
        <v>708</v>
      </c>
      <c r="C76" s="385" t="s">
        <v>796</v>
      </c>
      <c r="D76" s="386">
        <v>25</v>
      </c>
    </row>
    <row r="77" spans="1:4" s="374" customFormat="1" ht="24.75" customHeight="1">
      <c r="A77" s="385">
        <v>615010</v>
      </c>
      <c r="B77" s="388" t="s">
        <v>665</v>
      </c>
      <c r="C77" s="385" t="s">
        <v>798</v>
      </c>
      <c r="D77" s="386">
        <v>25</v>
      </c>
    </row>
    <row r="78" spans="1:4" s="374" customFormat="1" ht="24.75" customHeight="1">
      <c r="A78" s="385">
        <v>615010</v>
      </c>
      <c r="B78" s="388" t="s">
        <v>665</v>
      </c>
      <c r="C78" s="385" t="s">
        <v>1450</v>
      </c>
      <c r="D78" s="386">
        <v>25</v>
      </c>
    </row>
    <row r="79" spans="1:4" s="374" customFormat="1" ht="24.75" customHeight="1">
      <c r="A79" s="385">
        <v>616005</v>
      </c>
      <c r="B79" s="388" t="s">
        <v>667</v>
      </c>
      <c r="C79" s="385" t="s">
        <v>799</v>
      </c>
      <c r="D79" s="386">
        <v>25</v>
      </c>
    </row>
    <row r="80" spans="1:4" s="374" customFormat="1" ht="24.75" customHeight="1">
      <c r="A80" s="385">
        <v>616006</v>
      </c>
      <c r="B80" s="388" t="s">
        <v>670</v>
      </c>
      <c r="C80" s="385" t="s">
        <v>800</v>
      </c>
      <c r="D80" s="386">
        <v>25</v>
      </c>
    </row>
    <row r="81" spans="1:4" s="374" customFormat="1" ht="24.75" customHeight="1">
      <c r="A81" s="385">
        <v>617006</v>
      </c>
      <c r="B81" s="388" t="s">
        <v>673</v>
      </c>
      <c r="C81" s="385" t="s">
        <v>801</v>
      </c>
      <c r="D81" s="386">
        <v>25</v>
      </c>
    </row>
    <row r="82" spans="1:4" s="374" customFormat="1" ht="24.75" customHeight="1">
      <c r="A82" s="385">
        <v>617006</v>
      </c>
      <c r="B82" s="388" t="s">
        <v>673</v>
      </c>
      <c r="C82" s="385" t="s">
        <v>1453</v>
      </c>
      <c r="D82" s="386">
        <v>25</v>
      </c>
    </row>
    <row r="83" spans="1:4" s="374" customFormat="1" ht="24.75" customHeight="1">
      <c r="A83" s="385">
        <v>617007</v>
      </c>
      <c r="B83" s="388" t="s">
        <v>709</v>
      </c>
      <c r="C83" s="385" t="s">
        <v>802</v>
      </c>
      <c r="D83" s="386">
        <v>25</v>
      </c>
    </row>
    <row r="84" spans="1:4" s="374" customFormat="1" ht="24.75" customHeight="1">
      <c r="A84" s="385">
        <v>617008</v>
      </c>
      <c r="B84" s="388" t="s">
        <v>675</v>
      </c>
      <c r="C84" s="385" t="s">
        <v>803</v>
      </c>
      <c r="D84" s="386">
        <v>25</v>
      </c>
    </row>
    <row r="85" spans="1:4" s="374" customFormat="1" ht="24.75" customHeight="1">
      <c r="A85" s="385">
        <v>617008</v>
      </c>
      <c r="B85" s="388" t="s">
        <v>675</v>
      </c>
      <c r="C85" s="385" t="s">
        <v>1455</v>
      </c>
      <c r="D85" s="386">
        <v>25</v>
      </c>
    </row>
    <row r="86" spans="1:4" s="374" customFormat="1" ht="24.75" customHeight="1">
      <c r="A86" s="385">
        <v>617009</v>
      </c>
      <c r="B86" s="388" t="s">
        <v>677</v>
      </c>
      <c r="C86" s="385" t="s">
        <v>804</v>
      </c>
      <c r="D86" s="386">
        <v>25</v>
      </c>
    </row>
    <row r="87" spans="1:4" s="374" customFormat="1" ht="24.75" customHeight="1">
      <c r="A87" s="385">
        <v>617009</v>
      </c>
      <c r="B87" s="388" t="s">
        <v>677</v>
      </c>
      <c r="C87" s="385" t="s">
        <v>1456</v>
      </c>
      <c r="D87" s="386">
        <v>25</v>
      </c>
    </row>
    <row r="88" spans="1:4" s="374" customFormat="1" ht="24.75" customHeight="1">
      <c r="A88" s="385">
        <v>618004</v>
      </c>
      <c r="B88" s="388" t="s">
        <v>679</v>
      </c>
      <c r="C88" s="385" t="s">
        <v>805</v>
      </c>
      <c r="D88" s="386">
        <v>25</v>
      </c>
    </row>
    <row r="89" spans="1:4" s="374" customFormat="1" ht="24.75" customHeight="1">
      <c r="A89" s="385">
        <v>618007</v>
      </c>
      <c r="B89" s="388" t="s">
        <v>710</v>
      </c>
      <c r="C89" s="385" t="s">
        <v>1896</v>
      </c>
      <c r="D89" s="386">
        <v>25</v>
      </c>
    </row>
    <row r="90" spans="1:4" s="374" customFormat="1" ht="24.75" customHeight="1">
      <c r="A90" s="385">
        <v>618008</v>
      </c>
      <c r="B90" s="388" t="s">
        <v>711</v>
      </c>
      <c r="C90" s="385" t="s">
        <v>807</v>
      </c>
      <c r="D90" s="386">
        <v>25</v>
      </c>
    </row>
    <row r="91" spans="1:4" s="374" customFormat="1" ht="24.75" customHeight="1">
      <c r="A91" s="385">
        <v>619003</v>
      </c>
      <c r="B91" s="388" t="s">
        <v>681</v>
      </c>
      <c r="C91" s="385" t="s">
        <v>808</v>
      </c>
      <c r="D91" s="386">
        <v>25</v>
      </c>
    </row>
    <row r="92" spans="1:4" s="374" customFormat="1" ht="24.75" customHeight="1">
      <c r="A92" s="385">
        <v>620004</v>
      </c>
      <c r="B92" s="388" t="s">
        <v>683</v>
      </c>
      <c r="C92" s="385" t="s">
        <v>1462</v>
      </c>
      <c r="D92" s="386">
        <v>25</v>
      </c>
    </row>
    <row r="93" spans="1:4" s="374" customFormat="1" ht="24.75" customHeight="1">
      <c r="A93" s="385">
        <v>620005</v>
      </c>
      <c r="B93" s="388" t="s">
        <v>686</v>
      </c>
      <c r="C93" s="385" t="s">
        <v>810</v>
      </c>
      <c r="D93" s="386">
        <v>25</v>
      </c>
    </row>
    <row r="94" spans="1:4" s="374" customFormat="1" ht="24.75" customHeight="1">
      <c r="A94" s="385">
        <v>620006</v>
      </c>
      <c r="B94" s="388" t="s">
        <v>688</v>
      </c>
      <c r="C94" s="385" t="s">
        <v>1467</v>
      </c>
      <c r="D94" s="386">
        <v>25</v>
      </c>
    </row>
    <row r="95" spans="1:4" s="374" customFormat="1" ht="24.75" customHeight="1">
      <c r="A95" s="385">
        <v>621003</v>
      </c>
      <c r="B95" s="388" t="s">
        <v>691</v>
      </c>
      <c r="C95" s="385" t="s">
        <v>811</v>
      </c>
      <c r="D95" s="386">
        <v>25</v>
      </c>
    </row>
    <row r="96" spans="1:4" s="374" customFormat="1" ht="24.75" customHeight="1">
      <c r="A96" s="385">
        <v>621004</v>
      </c>
      <c r="B96" s="388" t="s">
        <v>693</v>
      </c>
      <c r="C96" s="385" t="s">
        <v>812</v>
      </c>
      <c r="D96" s="386">
        <v>25</v>
      </c>
    </row>
    <row r="97" spans="2:4" s="374" customFormat="1" ht="36.75" customHeight="1">
      <c r="B97" s="389" t="s">
        <v>1897</v>
      </c>
      <c r="C97" s="389"/>
      <c r="D97" s="389"/>
    </row>
  </sheetData>
  <sheetProtection/>
  <autoFilter ref="A4:D97"/>
  <mergeCells count="2">
    <mergeCell ref="B2:D2"/>
    <mergeCell ref="B97:D97"/>
  </mergeCells>
  <printOptions horizontalCentered="1"/>
  <pageMargins left="0.38958333333333334" right="0.38958333333333334" top="0.7868055555555555" bottom="0.9875" header="0.5118055555555555" footer="0.5118055555555555"/>
  <pageSetup fitToHeight="0" fitToWidth="1" horizontalDpi="600" verticalDpi="6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D26"/>
  <sheetViews>
    <sheetView zoomScaleSheetLayoutView="100" workbookViewId="0" topLeftCell="B1">
      <selection activeCell="B2" sqref="B2:D2"/>
    </sheetView>
  </sheetViews>
  <sheetFormatPr defaultColWidth="10.28125" defaultRowHeight="27" customHeight="1"/>
  <cols>
    <col min="1" max="1" width="13.421875" style="360" hidden="1" customWidth="1"/>
    <col min="2" max="2" width="29.421875" style="360" customWidth="1"/>
    <col min="3" max="3" width="44.8515625" style="360" customWidth="1"/>
    <col min="4" max="4" width="21.421875" style="360" customWidth="1"/>
    <col min="5" max="16384" width="10.28125" style="360" customWidth="1"/>
  </cols>
  <sheetData>
    <row r="1" s="360" customFormat="1" ht="27" customHeight="1">
      <c r="B1" s="360" t="s">
        <v>1898</v>
      </c>
    </row>
    <row r="2" spans="2:4" s="360" customFormat="1" ht="27" customHeight="1">
      <c r="B2" s="361" t="s">
        <v>1899</v>
      </c>
      <c r="C2" s="361"/>
      <c r="D2" s="361"/>
    </row>
    <row r="3" spans="1:4" s="360" customFormat="1" ht="27" customHeight="1">
      <c r="A3" s="362" t="s">
        <v>16</v>
      </c>
      <c r="D3" s="363" t="s">
        <v>1029</v>
      </c>
    </row>
    <row r="4" spans="1:4" s="360" customFormat="1" ht="27" customHeight="1">
      <c r="A4" s="364" t="s">
        <v>587</v>
      </c>
      <c r="B4" s="365" t="s">
        <v>715</v>
      </c>
      <c r="C4" s="365" t="s">
        <v>1900</v>
      </c>
      <c r="D4" s="365" t="s">
        <v>7</v>
      </c>
    </row>
    <row r="5" spans="1:4" s="360" customFormat="1" ht="27" customHeight="1" hidden="1">
      <c r="A5" s="364"/>
      <c r="B5" s="366" t="s">
        <v>9</v>
      </c>
      <c r="C5" s="366"/>
      <c r="D5" s="367">
        <f>SUM(D6:D25)/2</f>
        <v>442</v>
      </c>
    </row>
    <row r="6" spans="1:4" s="360" customFormat="1" ht="27" customHeight="1" hidden="1">
      <c r="A6" s="364"/>
      <c r="B6" s="366" t="s">
        <v>918</v>
      </c>
      <c r="C6" s="366"/>
      <c r="D6" s="367">
        <f>SUM(D7:D10)</f>
        <v>92</v>
      </c>
    </row>
    <row r="7" spans="1:4" s="360" customFormat="1" ht="27" customHeight="1" hidden="1">
      <c r="A7" s="364">
        <v>174004</v>
      </c>
      <c r="B7" s="368" t="s">
        <v>1175</v>
      </c>
      <c r="C7" s="368" t="s">
        <v>1901</v>
      </c>
      <c r="D7" s="369">
        <v>7</v>
      </c>
    </row>
    <row r="8" spans="1:4" s="360" customFormat="1" ht="27" customHeight="1" hidden="1">
      <c r="A8" s="364">
        <v>174010</v>
      </c>
      <c r="B8" s="368" t="s">
        <v>1183</v>
      </c>
      <c r="C8" s="368" t="s">
        <v>1902</v>
      </c>
      <c r="D8" s="369">
        <v>18</v>
      </c>
    </row>
    <row r="9" spans="1:4" s="360" customFormat="1" ht="27" customHeight="1" hidden="1">
      <c r="A9" s="364"/>
      <c r="B9" s="370" t="s">
        <v>1903</v>
      </c>
      <c r="C9" s="370" t="s">
        <v>1904</v>
      </c>
      <c r="D9" s="371">
        <v>17</v>
      </c>
    </row>
    <row r="10" spans="1:4" s="360" customFormat="1" ht="27" customHeight="1" hidden="1">
      <c r="A10" s="364">
        <v>174036</v>
      </c>
      <c r="B10" s="368" t="s">
        <v>1188</v>
      </c>
      <c r="C10" s="368" t="s">
        <v>1905</v>
      </c>
      <c r="D10" s="369">
        <v>50</v>
      </c>
    </row>
    <row r="11" spans="1:4" s="360" customFormat="1" ht="27" customHeight="1">
      <c r="A11" s="364"/>
      <c r="B11" s="245" t="s">
        <v>1322</v>
      </c>
      <c r="C11" s="245"/>
      <c r="D11" s="367">
        <f>SUM(D12:D25)</f>
        <v>350</v>
      </c>
    </row>
    <row r="12" spans="1:4" s="360" customFormat="1" ht="27" customHeight="1">
      <c r="A12" s="372">
        <v>604</v>
      </c>
      <c r="B12" s="368" t="s">
        <v>1486</v>
      </c>
      <c r="C12" s="368" t="s">
        <v>1906</v>
      </c>
      <c r="D12" s="369">
        <v>50</v>
      </c>
    </row>
    <row r="13" spans="1:4" s="360" customFormat="1" ht="27" customHeight="1">
      <c r="A13" s="372">
        <v>604</v>
      </c>
      <c r="B13" s="368" t="s">
        <v>1907</v>
      </c>
      <c r="C13" s="368" t="s">
        <v>1908</v>
      </c>
      <c r="D13" s="369">
        <v>10</v>
      </c>
    </row>
    <row r="14" spans="1:4" s="360" customFormat="1" ht="27" customHeight="1">
      <c r="A14" s="372">
        <v>606</v>
      </c>
      <c r="B14" s="368" t="s">
        <v>1516</v>
      </c>
      <c r="C14" s="368" t="s">
        <v>1909</v>
      </c>
      <c r="D14" s="369">
        <v>50</v>
      </c>
    </row>
    <row r="15" spans="1:4" s="360" customFormat="1" ht="27" customHeight="1">
      <c r="A15" s="372">
        <v>606</v>
      </c>
      <c r="B15" s="368" t="s">
        <v>1910</v>
      </c>
      <c r="C15" s="368" t="s">
        <v>1908</v>
      </c>
      <c r="D15" s="369">
        <v>10</v>
      </c>
    </row>
    <row r="16" spans="1:4" s="360" customFormat="1" ht="27" customHeight="1">
      <c r="A16" s="372">
        <v>608</v>
      </c>
      <c r="B16" s="368" t="s">
        <v>1911</v>
      </c>
      <c r="C16" s="368" t="s">
        <v>1908</v>
      </c>
      <c r="D16" s="369">
        <v>10</v>
      </c>
    </row>
    <row r="17" spans="1:4" s="360" customFormat="1" ht="27" customHeight="1">
      <c r="A17" s="372">
        <v>609</v>
      </c>
      <c r="B17" s="368" t="s">
        <v>1912</v>
      </c>
      <c r="C17" s="368" t="s">
        <v>1913</v>
      </c>
      <c r="D17" s="369">
        <v>10</v>
      </c>
    </row>
    <row r="18" spans="1:4" s="360" customFormat="1" ht="27" customHeight="1">
      <c r="A18" s="372">
        <v>610</v>
      </c>
      <c r="B18" s="368" t="s">
        <v>1914</v>
      </c>
      <c r="C18" s="368" t="s">
        <v>1915</v>
      </c>
      <c r="D18" s="369">
        <v>100</v>
      </c>
    </row>
    <row r="19" spans="1:4" s="360" customFormat="1" ht="27" customHeight="1">
      <c r="A19" s="372">
        <v>614</v>
      </c>
      <c r="B19" s="368" t="s">
        <v>1916</v>
      </c>
      <c r="C19" s="368" t="s">
        <v>1913</v>
      </c>
      <c r="D19" s="369">
        <v>10</v>
      </c>
    </row>
    <row r="20" spans="1:4" s="360" customFormat="1" ht="27" customHeight="1">
      <c r="A20" s="372">
        <v>615</v>
      </c>
      <c r="B20" s="368" t="s">
        <v>1917</v>
      </c>
      <c r="C20" s="368" t="s">
        <v>1908</v>
      </c>
      <c r="D20" s="369">
        <v>10</v>
      </c>
    </row>
    <row r="21" spans="1:4" s="360" customFormat="1" ht="27" customHeight="1">
      <c r="A21" s="372">
        <v>616</v>
      </c>
      <c r="B21" s="368" t="s">
        <v>1634</v>
      </c>
      <c r="C21" s="368" t="s">
        <v>1918</v>
      </c>
      <c r="D21" s="369">
        <v>50</v>
      </c>
    </row>
    <row r="22" spans="1:4" s="360" customFormat="1" ht="27" customHeight="1">
      <c r="A22" s="372">
        <v>616</v>
      </c>
      <c r="B22" s="368" t="s">
        <v>1919</v>
      </c>
      <c r="C22" s="368" t="s">
        <v>1908</v>
      </c>
      <c r="D22" s="369">
        <v>10</v>
      </c>
    </row>
    <row r="23" spans="1:4" s="360" customFormat="1" ht="27" customHeight="1">
      <c r="A23" s="372">
        <v>617</v>
      </c>
      <c r="B23" s="368" t="s">
        <v>1920</v>
      </c>
      <c r="C23" s="368" t="s">
        <v>1908</v>
      </c>
      <c r="D23" s="369">
        <v>10</v>
      </c>
    </row>
    <row r="24" spans="1:4" s="360" customFormat="1" ht="27" customHeight="1">
      <c r="A24" s="372">
        <v>618</v>
      </c>
      <c r="B24" s="368" t="s">
        <v>1921</v>
      </c>
      <c r="C24" s="368" t="s">
        <v>1908</v>
      </c>
      <c r="D24" s="369">
        <v>10</v>
      </c>
    </row>
    <row r="25" spans="1:4" s="360" customFormat="1" ht="27" customHeight="1">
      <c r="A25" s="372">
        <v>619</v>
      </c>
      <c r="B25" s="368" t="s">
        <v>1922</v>
      </c>
      <c r="C25" s="368" t="s">
        <v>1908</v>
      </c>
      <c r="D25" s="369">
        <v>10</v>
      </c>
    </row>
    <row r="26" spans="1:4" s="360" customFormat="1" ht="69.75" customHeight="1">
      <c r="A26" s="360" t="s">
        <v>16</v>
      </c>
      <c r="B26" s="373" t="s">
        <v>1923</v>
      </c>
      <c r="C26" s="373"/>
      <c r="D26" s="373"/>
    </row>
  </sheetData>
  <sheetProtection/>
  <mergeCells count="2">
    <mergeCell ref="B2:D2"/>
    <mergeCell ref="B26:D26"/>
  </mergeCells>
  <printOptions horizontalCentered="1"/>
  <pageMargins left="0.39" right="0.39" top="0.59" bottom="0.7900000000000001" header="0.51" footer="0.51"/>
  <pageSetup fitToHeight="1" fitToWidth="1" horizontalDpi="600" verticalDpi="600" orientation="portrait" paperSize="9"/>
  <headerFooter>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V57"/>
  <sheetViews>
    <sheetView zoomScale="115" zoomScaleNormal="115" zoomScaleSheetLayoutView="100" workbookViewId="0" topLeftCell="A1">
      <pane ySplit="6" topLeftCell="A38" activePane="bottomLeft" state="frozen"/>
      <selection pane="bottomLeft" activeCell="G39" sqref="G39"/>
    </sheetView>
  </sheetViews>
  <sheetFormatPr defaultColWidth="14.8515625" defaultRowHeight="24" customHeight="1"/>
  <cols>
    <col min="1" max="1" width="31.7109375" style="341" customWidth="1"/>
    <col min="2" max="5" width="13.57421875" style="342" customWidth="1"/>
    <col min="6" max="6" width="13.57421875" style="343" customWidth="1"/>
    <col min="7" max="255" width="14.8515625" style="338" customWidth="1"/>
    <col min="256" max="256" width="14.8515625" style="274" customWidth="1"/>
  </cols>
  <sheetData>
    <row r="1" spans="1:6" s="338" customFormat="1" ht="21.75" customHeight="1">
      <c r="A1" s="341" t="s">
        <v>1924</v>
      </c>
      <c r="B1" s="342"/>
      <c r="C1" s="342"/>
      <c r="D1" s="342"/>
      <c r="E1" s="342"/>
      <c r="F1" s="343"/>
    </row>
    <row r="2" spans="1:6" s="338" customFormat="1" ht="24" customHeight="1">
      <c r="A2" s="344" t="s">
        <v>1925</v>
      </c>
      <c r="B2" s="345"/>
      <c r="C2" s="345"/>
      <c r="D2" s="345"/>
      <c r="E2" s="345"/>
      <c r="F2" s="346"/>
    </row>
    <row r="3" spans="1:6" s="338" customFormat="1" ht="18" customHeight="1">
      <c r="A3" s="347" t="s">
        <v>890</v>
      </c>
      <c r="B3" s="348"/>
      <c r="C3" s="348"/>
      <c r="D3" s="348"/>
      <c r="E3" s="348"/>
      <c r="F3" s="349"/>
    </row>
    <row r="4" spans="1:6" s="338" customFormat="1" ht="18.75" customHeight="1">
      <c r="A4" s="350" t="s">
        <v>715</v>
      </c>
      <c r="B4" s="351" t="s">
        <v>1926</v>
      </c>
      <c r="C4" s="351" t="s">
        <v>1927</v>
      </c>
      <c r="D4" s="351" t="s">
        <v>1928</v>
      </c>
      <c r="E4" s="351" t="s">
        <v>1929</v>
      </c>
      <c r="F4" s="352" t="s">
        <v>1030</v>
      </c>
    </row>
    <row r="5" spans="1:6" s="338" customFormat="1" ht="18.75" customHeight="1">
      <c r="A5" s="350"/>
      <c r="B5" s="351"/>
      <c r="C5" s="351"/>
      <c r="D5" s="351"/>
      <c r="E5" s="351"/>
      <c r="F5" s="352"/>
    </row>
    <row r="6" spans="1:6" s="338" customFormat="1" ht="22.5" customHeight="1" hidden="1">
      <c r="A6" s="353" t="s">
        <v>9</v>
      </c>
      <c r="B6" s="354">
        <f aca="true" t="shared" si="0" ref="B6:F6">B7+B38</f>
        <v>162</v>
      </c>
      <c r="C6" s="354">
        <f t="shared" si="0"/>
        <v>266</v>
      </c>
      <c r="D6" s="354">
        <f t="shared" si="0"/>
        <v>212</v>
      </c>
      <c r="E6" s="354">
        <f t="shared" si="0"/>
        <v>640</v>
      </c>
      <c r="F6" s="355">
        <f t="shared" si="0"/>
        <v>400</v>
      </c>
    </row>
    <row r="7" spans="1:256" s="339" customFormat="1" ht="22.5" customHeight="1" hidden="1">
      <c r="A7" s="356" t="s">
        <v>918</v>
      </c>
      <c r="B7" s="354">
        <f aca="true" t="shared" si="1" ref="B7:F7">B8+B16+B22+B32+B34+B36</f>
        <v>153</v>
      </c>
      <c r="C7" s="354">
        <f t="shared" si="1"/>
        <v>209</v>
      </c>
      <c r="D7" s="354">
        <f t="shared" si="1"/>
        <v>133</v>
      </c>
      <c r="E7" s="354">
        <f t="shared" si="1"/>
        <v>495</v>
      </c>
      <c r="F7" s="355">
        <f t="shared" si="1"/>
        <v>257.5</v>
      </c>
      <c r="IV7" s="359"/>
    </row>
    <row r="8" spans="1:256" s="339" customFormat="1" ht="22.5" customHeight="1" hidden="1">
      <c r="A8" s="356" t="s">
        <v>1930</v>
      </c>
      <c r="B8" s="354">
        <f aca="true" t="shared" si="2" ref="B8:F8">SUM(B9:B15)</f>
        <v>31</v>
      </c>
      <c r="C8" s="354">
        <f t="shared" si="2"/>
        <v>47</v>
      </c>
      <c r="D8" s="354">
        <f t="shared" si="2"/>
        <v>35</v>
      </c>
      <c r="E8" s="354">
        <f t="shared" si="2"/>
        <v>113</v>
      </c>
      <c r="F8" s="355">
        <f t="shared" si="2"/>
        <v>54.5</v>
      </c>
      <c r="IV8" s="359"/>
    </row>
    <row r="9" spans="1:6" s="338" customFormat="1" ht="22.5" customHeight="1" hidden="1">
      <c r="A9" s="118" t="s">
        <v>920</v>
      </c>
      <c r="B9" s="357">
        <v>19</v>
      </c>
      <c r="C9" s="357">
        <v>29</v>
      </c>
      <c r="D9" s="357">
        <v>9</v>
      </c>
      <c r="E9" s="357">
        <v>57</v>
      </c>
      <c r="F9" s="358">
        <v>33.5</v>
      </c>
    </row>
    <row r="10" spans="1:6" s="338" customFormat="1" ht="22.5" customHeight="1" hidden="1">
      <c r="A10" s="118" t="s">
        <v>1787</v>
      </c>
      <c r="B10" s="357">
        <v>4</v>
      </c>
      <c r="C10" s="357">
        <v>6</v>
      </c>
      <c r="D10" s="357">
        <v>1</v>
      </c>
      <c r="E10" s="357">
        <v>11</v>
      </c>
      <c r="F10" s="358">
        <v>7</v>
      </c>
    </row>
    <row r="11" spans="1:6" s="338" customFormat="1" ht="22.5" customHeight="1" hidden="1">
      <c r="A11" s="118" t="s">
        <v>1788</v>
      </c>
      <c r="B11" s="357">
        <v>2</v>
      </c>
      <c r="C11" s="357">
        <v>6</v>
      </c>
      <c r="D11" s="357">
        <v>5</v>
      </c>
      <c r="E11" s="357">
        <v>13</v>
      </c>
      <c r="F11" s="358">
        <v>5</v>
      </c>
    </row>
    <row r="12" spans="1:6" s="338" customFormat="1" ht="22.5" customHeight="1" hidden="1">
      <c r="A12" s="118" t="s">
        <v>921</v>
      </c>
      <c r="B12" s="357">
        <v>2</v>
      </c>
      <c r="C12" s="357">
        <v>2</v>
      </c>
      <c r="D12" s="357">
        <v>11</v>
      </c>
      <c r="E12" s="357">
        <v>15</v>
      </c>
      <c r="F12" s="358">
        <v>3</v>
      </c>
    </row>
    <row r="13" spans="1:6" s="338" customFormat="1" ht="22.5" customHeight="1" hidden="1">
      <c r="A13" s="118" t="s">
        <v>1796</v>
      </c>
      <c r="B13" s="357">
        <v>1</v>
      </c>
      <c r="C13" s="357">
        <v>0</v>
      </c>
      <c r="D13" s="357">
        <v>1</v>
      </c>
      <c r="E13" s="357">
        <v>2</v>
      </c>
      <c r="F13" s="358">
        <v>1</v>
      </c>
    </row>
    <row r="14" spans="1:6" s="338" customFormat="1" ht="22.5" customHeight="1" hidden="1">
      <c r="A14" s="118" t="s">
        <v>925</v>
      </c>
      <c r="B14" s="357">
        <v>3</v>
      </c>
      <c r="C14" s="357">
        <v>3</v>
      </c>
      <c r="D14" s="357">
        <v>6</v>
      </c>
      <c r="E14" s="357">
        <v>12</v>
      </c>
      <c r="F14" s="358">
        <v>4.5</v>
      </c>
    </row>
    <row r="15" spans="1:6" s="338" customFormat="1" ht="22.5" customHeight="1" hidden="1">
      <c r="A15" s="118" t="s">
        <v>1931</v>
      </c>
      <c r="B15" s="357">
        <v>0</v>
      </c>
      <c r="C15" s="357">
        <v>1</v>
      </c>
      <c r="D15" s="357">
        <v>2</v>
      </c>
      <c r="E15" s="357">
        <v>3</v>
      </c>
      <c r="F15" s="358">
        <v>0.5</v>
      </c>
    </row>
    <row r="16" spans="1:256" s="339" customFormat="1" ht="22.5" customHeight="1" hidden="1">
      <c r="A16" s="356" t="s">
        <v>1932</v>
      </c>
      <c r="B16" s="354">
        <f aca="true" t="shared" si="3" ref="B16:F16">SUM(B17:B21)</f>
        <v>4</v>
      </c>
      <c r="C16" s="354">
        <f t="shared" si="3"/>
        <v>14</v>
      </c>
      <c r="D16" s="354">
        <f t="shared" si="3"/>
        <v>8</v>
      </c>
      <c r="E16" s="354">
        <f t="shared" si="3"/>
        <v>26</v>
      </c>
      <c r="F16" s="355">
        <f t="shared" si="3"/>
        <v>11</v>
      </c>
      <c r="IV16" s="359"/>
    </row>
    <row r="17" spans="1:6" s="338" customFormat="1" ht="22.5" customHeight="1" hidden="1">
      <c r="A17" s="118" t="s">
        <v>1805</v>
      </c>
      <c r="B17" s="357">
        <v>0</v>
      </c>
      <c r="C17" s="357">
        <v>1</v>
      </c>
      <c r="D17" s="357">
        <v>1</v>
      </c>
      <c r="E17" s="357">
        <v>2</v>
      </c>
      <c r="F17" s="358">
        <v>0.5</v>
      </c>
    </row>
    <row r="18" spans="1:6" s="338" customFormat="1" ht="22.5" customHeight="1" hidden="1">
      <c r="A18" s="118" t="s">
        <v>1806</v>
      </c>
      <c r="B18" s="357">
        <v>1</v>
      </c>
      <c r="C18" s="357">
        <v>2</v>
      </c>
      <c r="D18" s="357">
        <v>2</v>
      </c>
      <c r="E18" s="357">
        <v>5</v>
      </c>
      <c r="F18" s="358">
        <v>2</v>
      </c>
    </row>
    <row r="19" spans="1:6" s="338" customFormat="1" ht="22.5" customHeight="1" hidden="1">
      <c r="A19" s="118" t="s">
        <v>1807</v>
      </c>
      <c r="B19" s="357">
        <v>1</v>
      </c>
      <c r="C19" s="357">
        <v>0</v>
      </c>
      <c r="D19" s="357">
        <v>0</v>
      </c>
      <c r="E19" s="357">
        <v>1</v>
      </c>
      <c r="F19" s="358">
        <v>1</v>
      </c>
    </row>
    <row r="20" spans="1:6" s="338" customFormat="1" ht="22.5" customHeight="1" hidden="1">
      <c r="A20" s="118" t="s">
        <v>938</v>
      </c>
      <c r="B20" s="357">
        <v>2</v>
      </c>
      <c r="C20" s="357">
        <v>9</v>
      </c>
      <c r="D20" s="357">
        <v>5</v>
      </c>
      <c r="E20" s="357">
        <v>16</v>
      </c>
      <c r="F20" s="358">
        <v>6.5</v>
      </c>
    </row>
    <row r="21" spans="1:6" s="338" customFormat="1" ht="22.5" customHeight="1" hidden="1">
      <c r="A21" s="118" t="s">
        <v>1808</v>
      </c>
      <c r="B21" s="357">
        <v>0</v>
      </c>
      <c r="C21" s="357">
        <v>2</v>
      </c>
      <c r="D21" s="357">
        <v>0</v>
      </c>
      <c r="E21" s="357">
        <v>2</v>
      </c>
      <c r="F21" s="358">
        <v>1</v>
      </c>
    </row>
    <row r="22" spans="1:256" s="339" customFormat="1" ht="22.5" customHeight="1" hidden="1">
      <c r="A22" s="356" t="s">
        <v>1933</v>
      </c>
      <c r="B22" s="354">
        <f aca="true" t="shared" si="4" ref="B22:F22">SUM(B23:B31)</f>
        <v>116</v>
      </c>
      <c r="C22" s="354">
        <f t="shared" si="4"/>
        <v>142</v>
      </c>
      <c r="D22" s="354">
        <f t="shared" si="4"/>
        <v>76</v>
      </c>
      <c r="E22" s="354">
        <f t="shared" si="4"/>
        <v>334</v>
      </c>
      <c r="F22" s="355">
        <f t="shared" si="4"/>
        <v>187</v>
      </c>
      <c r="IV22" s="359"/>
    </row>
    <row r="23" spans="1:6" s="338" customFormat="1" ht="22.5" customHeight="1" hidden="1">
      <c r="A23" s="118" t="s">
        <v>1783</v>
      </c>
      <c r="B23" s="357">
        <v>25</v>
      </c>
      <c r="C23" s="357">
        <v>35</v>
      </c>
      <c r="D23" s="357">
        <v>19</v>
      </c>
      <c r="E23" s="357">
        <v>79</v>
      </c>
      <c r="F23" s="358">
        <v>42.5</v>
      </c>
    </row>
    <row r="24" spans="1:6" s="338" customFormat="1" ht="22.5" customHeight="1" hidden="1">
      <c r="A24" s="118" t="s">
        <v>1016</v>
      </c>
      <c r="B24" s="357">
        <v>9</v>
      </c>
      <c r="C24" s="357">
        <v>8</v>
      </c>
      <c r="D24" s="357">
        <v>15</v>
      </c>
      <c r="E24" s="357">
        <v>32</v>
      </c>
      <c r="F24" s="358">
        <v>13</v>
      </c>
    </row>
    <row r="25" spans="1:6" s="338" customFormat="1" ht="22.5" customHeight="1" hidden="1">
      <c r="A25" s="118" t="s">
        <v>1017</v>
      </c>
      <c r="B25" s="357">
        <v>7</v>
      </c>
      <c r="C25" s="357">
        <v>11</v>
      </c>
      <c r="D25" s="357">
        <v>11</v>
      </c>
      <c r="E25" s="357">
        <v>29</v>
      </c>
      <c r="F25" s="358">
        <v>12.5</v>
      </c>
    </row>
    <row r="26" spans="1:6" s="338" customFormat="1" ht="22.5" customHeight="1" hidden="1">
      <c r="A26" s="118" t="s">
        <v>1018</v>
      </c>
      <c r="B26" s="357">
        <v>5</v>
      </c>
      <c r="C26" s="357">
        <v>8</v>
      </c>
      <c r="D26" s="357">
        <v>4</v>
      </c>
      <c r="E26" s="357">
        <v>17</v>
      </c>
      <c r="F26" s="358">
        <v>9</v>
      </c>
    </row>
    <row r="27" spans="1:6" s="338" customFormat="1" ht="22.5" customHeight="1" hidden="1">
      <c r="A27" s="118" t="s">
        <v>1013</v>
      </c>
      <c r="B27" s="357">
        <v>5</v>
      </c>
      <c r="C27" s="357">
        <v>12</v>
      </c>
      <c r="D27" s="357">
        <v>13</v>
      </c>
      <c r="E27" s="357">
        <v>30</v>
      </c>
      <c r="F27" s="358">
        <v>11</v>
      </c>
    </row>
    <row r="28" spans="1:6" s="338" customFormat="1" ht="22.5" customHeight="1" hidden="1">
      <c r="A28" s="118" t="s">
        <v>1780</v>
      </c>
      <c r="B28" s="357">
        <v>52</v>
      </c>
      <c r="C28" s="357">
        <v>45</v>
      </c>
      <c r="D28" s="357">
        <v>0</v>
      </c>
      <c r="E28" s="357">
        <v>97</v>
      </c>
      <c r="F28" s="358">
        <v>74.5</v>
      </c>
    </row>
    <row r="29" spans="1:6" s="338" customFormat="1" ht="22.5" customHeight="1" hidden="1">
      <c r="A29" s="118" t="s">
        <v>1781</v>
      </c>
      <c r="B29" s="357">
        <v>11</v>
      </c>
      <c r="C29" s="357">
        <v>14</v>
      </c>
      <c r="D29" s="357">
        <v>11</v>
      </c>
      <c r="E29" s="357">
        <v>36</v>
      </c>
      <c r="F29" s="358">
        <v>18</v>
      </c>
    </row>
    <row r="30" spans="1:6" s="338" customFormat="1" ht="22.5" customHeight="1" hidden="1">
      <c r="A30" s="118" t="s">
        <v>1782</v>
      </c>
      <c r="B30" s="357">
        <v>1</v>
      </c>
      <c r="C30" s="357">
        <v>4</v>
      </c>
      <c r="D30" s="357">
        <v>1</v>
      </c>
      <c r="E30" s="357">
        <v>6</v>
      </c>
      <c r="F30" s="358">
        <v>3</v>
      </c>
    </row>
    <row r="31" spans="1:6" s="338" customFormat="1" ht="22.5" customHeight="1" hidden="1">
      <c r="A31" s="118" t="s">
        <v>1784</v>
      </c>
      <c r="B31" s="357">
        <v>1</v>
      </c>
      <c r="C31" s="357">
        <v>5</v>
      </c>
      <c r="D31" s="357">
        <v>2</v>
      </c>
      <c r="E31" s="357">
        <v>8</v>
      </c>
      <c r="F31" s="358">
        <v>3.5</v>
      </c>
    </row>
    <row r="32" spans="1:256" s="339" customFormat="1" ht="22.5" customHeight="1" hidden="1">
      <c r="A32" s="356" t="s">
        <v>1934</v>
      </c>
      <c r="B32" s="354">
        <f aca="true" t="shared" si="5" ref="B32:F32">B33</f>
        <v>0</v>
      </c>
      <c r="C32" s="354">
        <f t="shared" si="5"/>
        <v>2</v>
      </c>
      <c r="D32" s="354">
        <f t="shared" si="5"/>
        <v>1</v>
      </c>
      <c r="E32" s="354">
        <f t="shared" si="5"/>
        <v>3</v>
      </c>
      <c r="F32" s="355">
        <f t="shared" si="5"/>
        <v>1</v>
      </c>
      <c r="IV32" s="359"/>
    </row>
    <row r="33" spans="1:6" s="338" customFormat="1" ht="22.5" customHeight="1" hidden="1">
      <c r="A33" s="118" t="s">
        <v>1801</v>
      </c>
      <c r="B33" s="357">
        <v>0</v>
      </c>
      <c r="C33" s="357">
        <v>2</v>
      </c>
      <c r="D33" s="357">
        <v>1</v>
      </c>
      <c r="E33" s="357">
        <v>3</v>
      </c>
      <c r="F33" s="358">
        <v>1</v>
      </c>
    </row>
    <row r="34" spans="1:256" s="339" customFormat="1" ht="22.5" customHeight="1" hidden="1">
      <c r="A34" s="356" t="s">
        <v>1935</v>
      </c>
      <c r="B34" s="354">
        <f aca="true" t="shared" si="6" ref="B34:F34">B35</f>
        <v>0</v>
      </c>
      <c r="C34" s="354">
        <f t="shared" si="6"/>
        <v>2</v>
      </c>
      <c r="D34" s="354">
        <f t="shared" si="6"/>
        <v>6</v>
      </c>
      <c r="E34" s="354">
        <f t="shared" si="6"/>
        <v>8</v>
      </c>
      <c r="F34" s="355">
        <f t="shared" si="6"/>
        <v>1</v>
      </c>
      <c r="IV34" s="359"/>
    </row>
    <row r="35" spans="1:6" s="338" customFormat="1" ht="22.5" customHeight="1" hidden="1">
      <c r="A35" s="118" t="s">
        <v>940</v>
      </c>
      <c r="B35" s="357">
        <v>0</v>
      </c>
      <c r="C35" s="357">
        <v>2</v>
      </c>
      <c r="D35" s="357">
        <v>6</v>
      </c>
      <c r="E35" s="357">
        <v>8</v>
      </c>
      <c r="F35" s="358">
        <v>1</v>
      </c>
    </row>
    <row r="36" spans="1:256" s="339" customFormat="1" ht="22.5" customHeight="1" hidden="1">
      <c r="A36" s="356" t="s">
        <v>1936</v>
      </c>
      <c r="B36" s="354">
        <f aca="true" t="shared" si="7" ref="B36:F36">B37</f>
        <v>2</v>
      </c>
      <c r="C36" s="354">
        <f t="shared" si="7"/>
        <v>2</v>
      </c>
      <c r="D36" s="354">
        <f t="shared" si="7"/>
        <v>7</v>
      </c>
      <c r="E36" s="354">
        <f t="shared" si="7"/>
        <v>11</v>
      </c>
      <c r="F36" s="355">
        <f t="shared" si="7"/>
        <v>3</v>
      </c>
      <c r="IV36" s="359"/>
    </row>
    <row r="37" spans="1:6" s="338" customFormat="1" ht="22.5" customHeight="1" hidden="1">
      <c r="A37" s="118" t="s">
        <v>1802</v>
      </c>
      <c r="B37" s="357">
        <v>2</v>
      </c>
      <c r="C37" s="357">
        <v>2</v>
      </c>
      <c r="D37" s="357">
        <v>7</v>
      </c>
      <c r="E37" s="357">
        <v>11</v>
      </c>
      <c r="F37" s="358">
        <v>3</v>
      </c>
    </row>
    <row r="38" spans="1:256" s="339" customFormat="1" ht="22.5" customHeight="1">
      <c r="A38" s="356" t="s">
        <v>597</v>
      </c>
      <c r="B38" s="354">
        <f>SUM(B41:B57)</f>
        <v>9</v>
      </c>
      <c r="C38" s="354">
        <f>SUM(C41:C57)</f>
        <v>57</v>
      </c>
      <c r="D38" s="354">
        <f>SUM(D41:D57)</f>
        <v>79</v>
      </c>
      <c r="E38" s="354">
        <f>SUM(E41:E57)</f>
        <v>145</v>
      </c>
      <c r="F38" s="355">
        <f>SUM(F39:F57)</f>
        <v>142.5</v>
      </c>
      <c r="IV38" s="359"/>
    </row>
    <row r="39" spans="1:256" s="340" customFormat="1" ht="22.5" customHeight="1">
      <c r="A39" s="118" t="s">
        <v>1937</v>
      </c>
      <c r="B39" s="357">
        <v>31</v>
      </c>
      <c r="C39" s="357">
        <v>60</v>
      </c>
      <c r="D39" s="357">
        <v>29</v>
      </c>
      <c r="E39" s="357">
        <v>120</v>
      </c>
      <c r="F39" s="358">
        <v>61</v>
      </c>
      <c r="IV39" s="359"/>
    </row>
    <row r="40" spans="1:256" s="340" customFormat="1" ht="22.5" customHeight="1">
      <c r="A40" s="118" t="s">
        <v>1938</v>
      </c>
      <c r="B40" s="357">
        <v>31</v>
      </c>
      <c r="C40" s="357">
        <v>26</v>
      </c>
      <c r="D40" s="357">
        <v>15</v>
      </c>
      <c r="E40" s="357">
        <v>72</v>
      </c>
      <c r="F40" s="358">
        <v>44</v>
      </c>
      <c r="IV40" s="359"/>
    </row>
    <row r="41" spans="1:6" s="338" customFormat="1" ht="22.5" customHeight="1">
      <c r="A41" s="118" t="s">
        <v>947</v>
      </c>
      <c r="B41" s="357">
        <v>1</v>
      </c>
      <c r="C41" s="357">
        <v>2</v>
      </c>
      <c r="D41" s="357">
        <v>5</v>
      </c>
      <c r="E41" s="357">
        <v>8</v>
      </c>
      <c r="F41" s="358">
        <v>2</v>
      </c>
    </row>
    <row r="42" spans="1:6" s="338" customFormat="1" ht="22.5" customHeight="1">
      <c r="A42" s="118" t="s">
        <v>948</v>
      </c>
      <c r="B42" s="357">
        <v>0</v>
      </c>
      <c r="C42" s="357">
        <v>4</v>
      </c>
      <c r="D42" s="357">
        <v>4</v>
      </c>
      <c r="E42" s="357">
        <v>8</v>
      </c>
      <c r="F42" s="358">
        <v>2</v>
      </c>
    </row>
    <row r="43" spans="1:6" s="338" customFormat="1" ht="22.5" customHeight="1">
      <c r="A43" s="118" t="s">
        <v>949</v>
      </c>
      <c r="B43" s="357">
        <v>2</v>
      </c>
      <c r="C43" s="357">
        <v>18</v>
      </c>
      <c r="D43" s="357">
        <v>14</v>
      </c>
      <c r="E43" s="357">
        <v>34</v>
      </c>
      <c r="F43" s="358">
        <v>11</v>
      </c>
    </row>
    <row r="44" spans="1:6" s="338" customFormat="1" ht="22.5" customHeight="1">
      <c r="A44" s="118" t="s">
        <v>598</v>
      </c>
      <c r="B44" s="357">
        <v>0</v>
      </c>
      <c r="C44" s="357">
        <v>1</v>
      </c>
      <c r="D44" s="357">
        <v>6</v>
      </c>
      <c r="E44" s="357">
        <v>7</v>
      </c>
      <c r="F44" s="358">
        <v>0.5</v>
      </c>
    </row>
    <row r="45" spans="1:6" s="338" customFormat="1" ht="22.5" customHeight="1">
      <c r="A45" s="118" t="s">
        <v>604</v>
      </c>
      <c r="B45" s="357">
        <v>0</v>
      </c>
      <c r="C45" s="357">
        <v>5</v>
      </c>
      <c r="D45" s="357">
        <v>9</v>
      </c>
      <c r="E45" s="357">
        <v>14</v>
      </c>
      <c r="F45" s="358">
        <v>2.5</v>
      </c>
    </row>
    <row r="46" spans="1:6" s="338" customFormat="1" ht="22.5" customHeight="1">
      <c r="A46" s="118" t="s">
        <v>607</v>
      </c>
      <c r="B46" s="357">
        <v>0</v>
      </c>
      <c r="C46" s="357">
        <v>2</v>
      </c>
      <c r="D46" s="357">
        <v>7</v>
      </c>
      <c r="E46" s="357">
        <v>9</v>
      </c>
      <c r="F46" s="358">
        <v>1</v>
      </c>
    </row>
    <row r="47" spans="1:6" s="338" customFormat="1" ht="22.5" customHeight="1">
      <c r="A47" s="118" t="s">
        <v>950</v>
      </c>
      <c r="B47" s="357">
        <v>1</v>
      </c>
      <c r="C47" s="357">
        <v>5</v>
      </c>
      <c r="D47" s="357">
        <v>4</v>
      </c>
      <c r="E47" s="357">
        <v>10</v>
      </c>
      <c r="F47" s="358">
        <v>3.5</v>
      </c>
    </row>
    <row r="48" spans="1:6" s="338" customFormat="1" ht="22.5" customHeight="1">
      <c r="A48" s="118" t="s">
        <v>951</v>
      </c>
      <c r="B48" s="357">
        <v>0</v>
      </c>
      <c r="C48" s="357">
        <v>4</v>
      </c>
      <c r="D48" s="357">
        <v>5</v>
      </c>
      <c r="E48" s="357">
        <v>9</v>
      </c>
      <c r="F48" s="358">
        <v>2</v>
      </c>
    </row>
    <row r="49" spans="1:6" s="338" customFormat="1" ht="22.5" customHeight="1">
      <c r="A49" s="118" t="s">
        <v>610</v>
      </c>
      <c r="B49" s="357">
        <v>0</v>
      </c>
      <c r="C49" s="357">
        <v>2</v>
      </c>
      <c r="D49" s="357">
        <v>1</v>
      </c>
      <c r="E49" s="357">
        <v>3</v>
      </c>
      <c r="F49" s="358">
        <v>1</v>
      </c>
    </row>
    <row r="50" spans="1:6" s="338" customFormat="1" ht="22.5" customHeight="1">
      <c r="A50" s="118" t="s">
        <v>617</v>
      </c>
      <c r="B50" s="357">
        <v>0</v>
      </c>
      <c r="C50" s="357">
        <v>1</v>
      </c>
      <c r="D50" s="357">
        <v>2</v>
      </c>
      <c r="E50" s="357">
        <v>3</v>
      </c>
      <c r="F50" s="358">
        <v>0.5</v>
      </c>
    </row>
    <row r="51" spans="1:6" s="338" customFormat="1" ht="22.5" customHeight="1">
      <c r="A51" s="118" t="s">
        <v>620</v>
      </c>
      <c r="B51" s="357">
        <v>0</v>
      </c>
      <c r="C51" s="357">
        <v>0</v>
      </c>
      <c r="D51" s="357">
        <v>2</v>
      </c>
      <c r="E51" s="357">
        <v>2</v>
      </c>
      <c r="F51" s="358">
        <v>0</v>
      </c>
    </row>
    <row r="52" spans="1:6" s="338" customFormat="1" ht="22.5" customHeight="1">
      <c r="A52" s="118" t="s">
        <v>625</v>
      </c>
      <c r="B52" s="357">
        <v>0</v>
      </c>
      <c r="C52" s="357">
        <v>4</v>
      </c>
      <c r="D52" s="357">
        <v>4</v>
      </c>
      <c r="E52" s="357">
        <v>8</v>
      </c>
      <c r="F52" s="358">
        <v>2</v>
      </c>
    </row>
    <row r="53" spans="1:6" s="338" customFormat="1" ht="22.5" customHeight="1">
      <c r="A53" s="118" t="s">
        <v>628</v>
      </c>
      <c r="B53" s="357">
        <v>1</v>
      </c>
      <c r="C53" s="357">
        <v>2</v>
      </c>
      <c r="D53" s="357">
        <v>5</v>
      </c>
      <c r="E53" s="357">
        <v>8</v>
      </c>
      <c r="F53" s="358">
        <v>2</v>
      </c>
    </row>
    <row r="54" spans="1:6" s="338" customFormat="1" ht="22.5" customHeight="1">
      <c r="A54" s="118" t="s">
        <v>699</v>
      </c>
      <c r="B54" s="357">
        <v>3</v>
      </c>
      <c r="C54" s="357">
        <v>3</v>
      </c>
      <c r="D54" s="357">
        <v>6</v>
      </c>
      <c r="E54" s="357">
        <v>12</v>
      </c>
      <c r="F54" s="358">
        <v>4.5</v>
      </c>
    </row>
    <row r="55" spans="1:6" s="338" customFormat="1" ht="22.5" customHeight="1">
      <c r="A55" s="118" t="s">
        <v>700</v>
      </c>
      <c r="B55" s="357">
        <v>0</v>
      </c>
      <c r="C55" s="357">
        <v>1</v>
      </c>
      <c r="D55" s="357">
        <v>1</v>
      </c>
      <c r="E55" s="357">
        <v>2</v>
      </c>
      <c r="F55" s="358">
        <v>0.5</v>
      </c>
    </row>
    <row r="56" spans="1:6" s="338" customFormat="1" ht="22.5" customHeight="1">
      <c r="A56" s="118" t="s">
        <v>701</v>
      </c>
      <c r="B56" s="357">
        <v>0</v>
      </c>
      <c r="C56" s="357">
        <v>1</v>
      </c>
      <c r="D56" s="357">
        <v>2</v>
      </c>
      <c r="E56" s="357">
        <v>3</v>
      </c>
      <c r="F56" s="358">
        <v>0.5</v>
      </c>
    </row>
    <row r="57" spans="1:6" s="338" customFormat="1" ht="22.5" customHeight="1">
      <c r="A57" s="118" t="s">
        <v>631</v>
      </c>
      <c r="B57" s="357">
        <v>1</v>
      </c>
      <c r="C57" s="357">
        <v>2</v>
      </c>
      <c r="D57" s="357">
        <v>2</v>
      </c>
      <c r="E57" s="357">
        <v>5</v>
      </c>
      <c r="F57" s="358">
        <v>2</v>
      </c>
    </row>
  </sheetData>
  <sheetProtection/>
  <mergeCells count="8">
    <mergeCell ref="A2:F2"/>
    <mergeCell ref="A3:F3"/>
    <mergeCell ref="A4:A5"/>
    <mergeCell ref="B4:B5"/>
    <mergeCell ref="C4:C5"/>
    <mergeCell ref="D4:D5"/>
    <mergeCell ref="E4:E5"/>
    <mergeCell ref="F4:F5"/>
  </mergeCells>
  <dataValidations count="1">
    <dataValidation allowBlank="1" showInputMessage="1" showErrorMessage="1" sqref="A1:IV1 A6 B6:F6 G6:IV6 A7 B7:F7 G7:IV7 A8 B8:F8 G8:IV8 A15:IV15 A16 B16:F16 G16:IV16 A21:IV21 A22 B22:F22 G22:IV22 A31:IV31 A32 B32:F32 G32:IV32 A33:IV33 A34 B34:F34 G34:IV34 A35:IV35 A36 B36:F36 G36:IV36 A37:IV37 A38 B38:F38 G38:IV38 A39 B39:F39 G39:IV39 A40 B40:F40 G40:IV40 A9:IV14 A17:IV20 A23:IV30 A2:IV5 A41:IV65536"/>
  </dataValidations>
  <printOptions horizontalCentered="1"/>
  <pageMargins left="0.39" right="0.39" top="0.59" bottom="0.7900000000000001" header="0.51" footer="0.51"/>
  <pageSetup horizontalDpi="600" verticalDpi="600" orientation="portrait" paperSize="9"/>
  <headerFooter>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D41"/>
  <sheetViews>
    <sheetView zoomScaleSheetLayoutView="100" workbookViewId="0" topLeftCell="A1">
      <pane ySplit="5" topLeftCell="A26" activePane="bottomLeft" state="frozen"/>
      <selection pane="bottomLeft" activeCell="A2" sqref="A2:D2"/>
    </sheetView>
  </sheetViews>
  <sheetFormatPr defaultColWidth="14.8515625" defaultRowHeight="24" customHeight="1"/>
  <cols>
    <col min="1" max="1" width="31.421875" style="325" customWidth="1"/>
    <col min="2" max="3" width="17.140625" style="325" customWidth="1"/>
    <col min="4" max="4" width="46.140625" style="325" customWidth="1"/>
    <col min="5" max="5" width="22.421875" style="324" customWidth="1"/>
    <col min="6" max="16384" width="14.8515625" style="324" customWidth="1"/>
  </cols>
  <sheetData>
    <row r="1" spans="1:3" s="323" customFormat="1" ht="21" customHeight="1">
      <c r="A1" s="326" t="s">
        <v>1939</v>
      </c>
      <c r="B1" s="233"/>
      <c r="C1" s="233"/>
    </row>
    <row r="2" spans="1:4" s="323" customFormat="1" ht="30.75" customHeight="1">
      <c r="A2" s="327" t="s">
        <v>1940</v>
      </c>
      <c r="B2" s="327"/>
      <c r="C2" s="327"/>
      <c r="D2" s="327"/>
    </row>
    <row r="3" spans="1:4" s="323" customFormat="1" ht="18" customHeight="1">
      <c r="A3" s="328"/>
      <c r="B3" s="233"/>
      <c r="C3" s="329" t="s">
        <v>1029</v>
      </c>
      <c r="D3" s="329"/>
    </row>
    <row r="4" spans="1:4" s="323" customFormat="1" ht="18.75" customHeight="1">
      <c r="A4" s="247" t="s">
        <v>715</v>
      </c>
      <c r="B4" s="247" t="s">
        <v>1030</v>
      </c>
      <c r="C4" s="247" t="s">
        <v>1941</v>
      </c>
      <c r="D4" s="247" t="s">
        <v>1900</v>
      </c>
    </row>
    <row r="5" spans="1:4" s="323" customFormat="1" ht="18.75" customHeight="1">
      <c r="A5" s="247"/>
      <c r="B5" s="247"/>
      <c r="C5" s="247"/>
      <c r="D5" s="247"/>
    </row>
    <row r="6" spans="1:4" s="324" customFormat="1" ht="22.5" customHeight="1" hidden="1">
      <c r="A6" s="330" t="s">
        <v>9</v>
      </c>
      <c r="B6" s="331">
        <v>80</v>
      </c>
      <c r="C6" s="332">
        <v>40</v>
      </c>
      <c r="D6" s="330" t="s">
        <v>1012</v>
      </c>
    </row>
    <row r="7" spans="1:4" s="324" customFormat="1" ht="22.5" customHeight="1" hidden="1">
      <c r="A7" s="333" t="s">
        <v>918</v>
      </c>
      <c r="B7" s="331">
        <v>56</v>
      </c>
      <c r="C7" s="332">
        <v>28</v>
      </c>
      <c r="D7" s="330"/>
    </row>
    <row r="8" spans="1:4" s="324" customFormat="1" ht="22.5" customHeight="1" hidden="1">
      <c r="A8" s="333" t="s">
        <v>1930</v>
      </c>
      <c r="B8" s="331">
        <f>SUM(B9:B20)</f>
        <v>40</v>
      </c>
      <c r="C8" s="331">
        <f>SUM(C9:C20)</f>
        <v>20</v>
      </c>
      <c r="D8" s="330"/>
    </row>
    <row r="9" spans="1:4" s="324" customFormat="1" ht="56.25" customHeight="1" hidden="1">
      <c r="A9" s="334" t="s">
        <v>920</v>
      </c>
      <c r="B9" s="335">
        <v>6</v>
      </c>
      <c r="C9" s="336">
        <v>3</v>
      </c>
      <c r="D9" s="337" t="s">
        <v>1942</v>
      </c>
    </row>
    <row r="10" spans="1:4" s="324" customFormat="1" ht="31.5" customHeight="1" hidden="1">
      <c r="A10" s="334" t="s">
        <v>921</v>
      </c>
      <c r="B10" s="335">
        <v>2</v>
      </c>
      <c r="C10" s="336">
        <v>1</v>
      </c>
      <c r="D10" s="337" t="s">
        <v>1943</v>
      </c>
    </row>
    <row r="11" spans="1:4" s="324" customFormat="1" ht="24.75" customHeight="1" hidden="1">
      <c r="A11" s="334" t="s">
        <v>1790</v>
      </c>
      <c r="B11" s="335">
        <v>2</v>
      </c>
      <c r="C11" s="336">
        <v>1</v>
      </c>
      <c r="D11" s="337" t="s">
        <v>1944</v>
      </c>
    </row>
    <row r="12" spans="1:4" s="324" customFormat="1" ht="35.25" customHeight="1" hidden="1">
      <c r="A12" s="334" t="s">
        <v>922</v>
      </c>
      <c r="B12" s="335">
        <v>4</v>
      </c>
      <c r="C12" s="336">
        <v>2</v>
      </c>
      <c r="D12" s="337" t="s">
        <v>1945</v>
      </c>
    </row>
    <row r="13" spans="1:4" s="324" customFormat="1" ht="30.75" customHeight="1" hidden="1">
      <c r="A13" s="334" t="s">
        <v>924</v>
      </c>
      <c r="B13" s="335">
        <v>2</v>
      </c>
      <c r="C13" s="336">
        <v>1</v>
      </c>
      <c r="D13" s="337" t="s">
        <v>1946</v>
      </c>
    </row>
    <row r="14" spans="1:4" s="324" customFormat="1" ht="45.75" customHeight="1" hidden="1">
      <c r="A14" s="334" t="s">
        <v>925</v>
      </c>
      <c r="B14" s="335">
        <v>4</v>
      </c>
      <c r="C14" s="336">
        <v>2</v>
      </c>
      <c r="D14" s="337" t="s">
        <v>1947</v>
      </c>
    </row>
    <row r="15" spans="1:4" s="324" customFormat="1" ht="33" customHeight="1" hidden="1">
      <c r="A15" s="334" t="s">
        <v>926</v>
      </c>
      <c r="B15" s="335">
        <v>4</v>
      </c>
      <c r="C15" s="336">
        <v>2</v>
      </c>
      <c r="D15" s="337" t="s">
        <v>1948</v>
      </c>
    </row>
    <row r="16" spans="1:4" s="324" customFormat="1" ht="66.75" customHeight="1" hidden="1">
      <c r="A16" s="334" t="s">
        <v>927</v>
      </c>
      <c r="B16" s="335">
        <v>8</v>
      </c>
      <c r="C16" s="336">
        <v>4</v>
      </c>
      <c r="D16" s="337" t="s">
        <v>1949</v>
      </c>
    </row>
    <row r="17" spans="1:4" s="324" customFormat="1" ht="31.5" customHeight="1" hidden="1">
      <c r="A17" s="334" t="s">
        <v>929</v>
      </c>
      <c r="B17" s="335">
        <v>2</v>
      </c>
      <c r="C17" s="336">
        <v>1</v>
      </c>
      <c r="D17" s="337" t="s">
        <v>1950</v>
      </c>
    </row>
    <row r="18" spans="1:4" s="324" customFormat="1" ht="22.5" customHeight="1" hidden="1">
      <c r="A18" s="334" t="s">
        <v>1799</v>
      </c>
      <c r="B18" s="335">
        <v>2</v>
      </c>
      <c r="C18" s="336">
        <v>1</v>
      </c>
      <c r="D18" s="337" t="s">
        <v>1951</v>
      </c>
    </row>
    <row r="19" spans="1:4" s="324" customFormat="1" ht="22.5" customHeight="1" hidden="1">
      <c r="A19" s="334" t="s">
        <v>936</v>
      </c>
      <c r="B19" s="335">
        <v>2</v>
      </c>
      <c r="C19" s="336">
        <v>1</v>
      </c>
      <c r="D19" s="337" t="s">
        <v>1952</v>
      </c>
    </row>
    <row r="20" spans="1:4" s="324" customFormat="1" ht="22.5" customHeight="1" hidden="1">
      <c r="A20" s="334" t="s">
        <v>931</v>
      </c>
      <c r="B20" s="335">
        <v>2</v>
      </c>
      <c r="C20" s="336">
        <v>1</v>
      </c>
      <c r="D20" s="337" t="s">
        <v>1953</v>
      </c>
    </row>
    <row r="21" spans="1:4" s="324" customFormat="1" ht="22.5" customHeight="1" hidden="1">
      <c r="A21" s="333" t="s">
        <v>1932</v>
      </c>
      <c r="B21" s="331">
        <f>SUM(B22:B23)</f>
        <v>14</v>
      </c>
      <c r="C21" s="331">
        <f>SUM(C22:C23)</f>
        <v>7</v>
      </c>
      <c r="D21" s="330"/>
    </row>
    <row r="22" spans="1:4" s="324" customFormat="1" ht="72.75" customHeight="1" hidden="1">
      <c r="A22" s="334" t="s">
        <v>937</v>
      </c>
      <c r="B22" s="335">
        <v>10</v>
      </c>
      <c r="C22" s="336">
        <v>5</v>
      </c>
      <c r="D22" s="337" t="s">
        <v>1954</v>
      </c>
    </row>
    <row r="23" spans="1:4" s="324" customFormat="1" ht="33" customHeight="1" hidden="1">
      <c r="A23" s="334" t="s">
        <v>1804</v>
      </c>
      <c r="B23" s="335">
        <v>4</v>
      </c>
      <c r="C23" s="336">
        <v>2</v>
      </c>
      <c r="D23" s="337" t="s">
        <v>1955</v>
      </c>
    </row>
    <row r="24" spans="1:4" s="324" customFormat="1" ht="22.5" customHeight="1" hidden="1">
      <c r="A24" s="333" t="s">
        <v>1935</v>
      </c>
      <c r="B24" s="331">
        <v>2</v>
      </c>
      <c r="C24" s="332">
        <v>1</v>
      </c>
      <c r="D24" s="330"/>
    </row>
    <row r="25" spans="1:4" s="324" customFormat="1" ht="24.75" customHeight="1" hidden="1">
      <c r="A25" s="334" t="s">
        <v>942</v>
      </c>
      <c r="B25" s="335">
        <v>2</v>
      </c>
      <c r="C25" s="336">
        <v>1</v>
      </c>
      <c r="D25" s="337" t="s">
        <v>1956</v>
      </c>
    </row>
    <row r="26" spans="1:4" s="324" customFormat="1" ht="22.5" customHeight="1">
      <c r="A26" s="333" t="s">
        <v>597</v>
      </c>
      <c r="B26" s="331">
        <v>24</v>
      </c>
      <c r="C26" s="332">
        <v>12</v>
      </c>
      <c r="D26" s="330"/>
    </row>
    <row r="27" spans="1:4" s="324" customFormat="1" ht="22.5" customHeight="1">
      <c r="A27" s="333" t="s">
        <v>1031</v>
      </c>
      <c r="B27" s="331">
        <v>14</v>
      </c>
      <c r="C27" s="332">
        <v>7</v>
      </c>
      <c r="D27" s="330"/>
    </row>
    <row r="28" spans="1:4" s="324" customFormat="1" ht="35.25" customHeight="1">
      <c r="A28" s="334" t="s">
        <v>1957</v>
      </c>
      <c r="B28" s="335">
        <v>2</v>
      </c>
      <c r="C28" s="336">
        <v>1</v>
      </c>
      <c r="D28" s="337" t="s">
        <v>1958</v>
      </c>
    </row>
    <row r="29" spans="1:4" s="324" customFormat="1" ht="24.75" customHeight="1">
      <c r="A29" s="334" t="s">
        <v>1959</v>
      </c>
      <c r="B29" s="335">
        <v>2</v>
      </c>
      <c r="C29" s="336">
        <v>1</v>
      </c>
      <c r="D29" s="337" t="s">
        <v>1960</v>
      </c>
    </row>
    <row r="30" spans="1:4" s="324" customFormat="1" ht="45.75" customHeight="1">
      <c r="A30" s="334" t="s">
        <v>1961</v>
      </c>
      <c r="B30" s="335">
        <v>6</v>
      </c>
      <c r="C30" s="336">
        <v>3</v>
      </c>
      <c r="D30" s="337" t="s">
        <v>1962</v>
      </c>
    </row>
    <row r="31" spans="1:4" s="324" customFormat="1" ht="24.75" customHeight="1">
      <c r="A31" s="334" t="s">
        <v>1963</v>
      </c>
      <c r="B31" s="335">
        <v>2</v>
      </c>
      <c r="C31" s="336">
        <v>1</v>
      </c>
      <c r="D31" s="337" t="s">
        <v>1964</v>
      </c>
    </row>
    <row r="32" spans="1:4" s="324" customFormat="1" ht="27.75" customHeight="1">
      <c r="A32" s="334" t="s">
        <v>1965</v>
      </c>
      <c r="B32" s="335">
        <v>2</v>
      </c>
      <c r="C32" s="336">
        <v>1</v>
      </c>
      <c r="D32" s="337" t="s">
        <v>1966</v>
      </c>
    </row>
    <row r="33" spans="1:4" s="324" customFormat="1" ht="22.5" customHeight="1">
      <c r="A33" s="333" t="s">
        <v>1035</v>
      </c>
      <c r="B33" s="331">
        <v>2</v>
      </c>
      <c r="C33" s="332">
        <v>1</v>
      </c>
      <c r="D33" s="330"/>
    </row>
    <row r="34" spans="1:4" s="324" customFormat="1" ht="24.75" customHeight="1">
      <c r="A34" s="334" t="s">
        <v>1967</v>
      </c>
      <c r="B34" s="335">
        <v>2</v>
      </c>
      <c r="C34" s="336">
        <v>1</v>
      </c>
      <c r="D34" s="337" t="s">
        <v>1968</v>
      </c>
    </row>
    <row r="35" spans="1:4" s="324" customFormat="1" ht="22.5" customHeight="1">
      <c r="A35" s="333" t="s">
        <v>1038</v>
      </c>
      <c r="B35" s="331">
        <v>2</v>
      </c>
      <c r="C35" s="332">
        <v>1</v>
      </c>
      <c r="D35" s="330"/>
    </row>
    <row r="36" spans="1:4" s="324" customFormat="1" ht="28.5" customHeight="1">
      <c r="A36" s="334" t="s">
        <v>1969</v>
      </c>
      <c r="B36" s="335">
        <v>2</v>
      </c>
      <c r="C36" s="336">
        <v>1</v>
      </c>
      <c r="D36" s="337" t="s">
        <v>1970</v>
      </c>
    </row>
    <row r="37" spans="1:4" s="324" customFormat="1" ht="22.5" customHeight="1">
      <c r="A37" s="333" t="s">
        <v>1971</v>
      </c>
      <c r="B37" s="331">
        <v>2</v>
      </c>
      <c r="C37" s="332">
        <v>1</v>
      </c>
      <c r="D37" s="330"/>
    </row>
    <row r="38" spans="1:4" s="324" customFormat="1" ht="22.5" customHeight="1">
      <c r="A38" s="334" t="s">
        <v>1518</v>
      </c>
      <c r="B38" s="335">
        <v>2</v>
      </c>
      <c r="C38" s="336">
        <v>1</v>
      </c>
      <c r="D38" s="337" t="s">
        <v>1972</v>
      </c>
    </row>
    <row r="39" spans="1:4" s="324" customFormat="1" ht="22.5" customHeight="1">
      <c r="A39" s="333" t="s">
        <v>1973</v>
      </c>
      <c r="B39" s="331">
        <v>4</v>
      </c>
      <c r="C39" s="332">
        <v>2</v>
      </c>
      <c r="D39" s="330"/>
    </row>
    <row r="40" spans="1:4" s="324" customFormat="1" ht="33.75" customHeight="1">
      <c r="A40" s="334" t="s">
        <v>1974</v>
      </c>
      <c r="B40" s="335">
        <v>2</v>
      </c>
      <c r="C40" s="336">
        <v>1</v>
      </c>
      <c r="D40" s="337" t="s">
        <v>1975</v>
      </c>
    </row>
    <row r="41" spans="1:4" s="324" customFormat="1" ht="33" customHeight="1">
      <c r="A41" s="334" t="s">
        <v>1976</v>
      </c>
      <c r="B41" s="335">
        <v>2</v>
      </c>
      <c r="C41" s="336">
        <v>1</v>
      </c>
      <c r="D41" s="337" t="s">
        <v>1977</v>
      </c>
    </row>
  </sheetData>
  <sheetProtection/>
  <autoFilter ref="A5:D41"/>
  <mergeCells count="6">
    <mergeCell ref="A2:D2"/>
    <mergeCell ref="C3:D3"/>
    <mergeCell ref="A4:A5"/>
    <mergeCell ref="B4:B5"/>
    <mergeCell ref="C4:C5"/>
    <mergeCell ref="D4:D5"/>
  </mergeCells>
  <dataValidations count="1">
    <dataValidation allowBlank="1" showInputMessage="1" showErrorMessage="1" sqref="A8 B8:C8 D8:IV8 A21 B21:C21 D21:IV21 A22:IV22 A23:IV23 A1:IV7 A9:IV20 A24:IV27 A28:IV31 A32:IV33 A34:IV35 A36:IV37 A38:IV39 A40:IV65536"/>
  </dataValidations>
  <printOptions horizontalCentered="1"/>
  <pageMargins left="0.39" right="0.39" top="0.59" bottom="0.7900000000000001" header="0.51" footer="0.51"/>
  <pageSetup fitToHeight="0" fitToWidth="1" horizontalDpi="600" verticalDpi="600" orientation="portrait" paperSize="9" scale="9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55"/>
  <sheetViews>
    <sheetView view="pageBreakPreview" zoomScaleSheetLayoutView="100" workbookViewId="0" topLeftCell="A1">
      <pane ySplit="4" topLeftCell="A5" activePane="bottomLeft" state="frozen"/>
      <selection pane="bottomLeft" activeCell="B2" sqref="B2:G2"/>
    </sheetView>
  </sheetViews>
  <sheetFormatPr defaultColWidth="10.140625" defaultRowHeight="12.75"/>
  <cols>
    <col min="1" max="1" width="10.7109375" style="505" hidden="1" customWidth="1"/>
    <col min="2" max="2" width="21.421875" style="505" customWidth="1"/>
    <col min="3" max="3" width="21.00390625" style="505" customWidth="1"/>
    <col min="4" max="4" width="18.8515625" style="505" customWidth="1"/>
    <col min="5" max="5" width="16.421875" style="505" customWidth="1"/>
    <col min="6" max="6" width="13.421875" style="505" customWidth="1"/>
    <col min="7" max="7" width="15.57421875" style="505" customWidth="1"/>
    <col min="8" max="16384" width="10.140625" style="505" customWidth="1"/>
  </cols>
  <sheetData>
    <row r="1" ht="18.75" customHeight="1">
      <c r="B1" s="496" t="s">
        <v>695</v>
      </c>
    </row>
    <row r="2" spans="2:9" ht="30.75" customHeight="1">
      <c r="B2" s="555" t="s">
        <v>696</v>
      </c>
      <c r="C2" s="555"/>
      <c r="D2" s="555"/>
      <c r="E2" s="555"/>
      <c r="F2" s="555"/>
      <c r="G2" s="555"/>
      <c r="H2" s="980"/>
      <c r="I2" s="980"/>
    </row>
    <row r="3" spans="1:9" ht="15.75" customHeight="1">
      <c r="A3" s="966" t="s">
        <v>586</v>
      </c>
      <c r="B3" s="966"/>
      <c r="C3" s="966"/>
      <c r="D3" s="966"/>
      <c r="E3" s="966"/>
      <c r="F3" s="966"/>
      <c r="G3" s="966"/>
      <c r="H3" s="981"/>
      <c r="I3" s="981"/>
    </row>
    <row r="4" spans="1:7" ht="42.75" customHeight="1">
      <c r="A4" s="366" t="s">
        <v>587</v>
      </c>
      <c r="B4" s="366" t="s">
        <v>697</v>
      </c>
      <c r="C4" s="245" t="s">
        <v>108</v>
      </c>
      <c r="D4" s="245" t="s">
        <v>698</v>
      </c>
      <c r="E4" s="245" t="s">
        <v>9</v>
      </c>
      <c r="F4" s="246" t="s">
        <v>595</v>
      </c>
      <c r="G4" s="246" t="s">
        <v>596</v>
      </c>
    </row>
    <row r="5" spans="1:7" ht="27" customHeight="1">
      <c r="A5" s="366"/>
      <c r="B5" s="560" t="s">
        <v>9</v>
      </c>
      <c r="C5" s="970">
        <f>C6+C20</f>
        <v>90873.3</v>
      </c>
      <c r="D5" s="970">
        <f>D6+D20</f>
        <v>92981.4</v>
      </c>
      <c r="E5" s="970">
        <f aca="true" t="shared" si="0" ref="E5:E19">SUM(C5:D5)</f>
        <v>183854.7</v>
      </c>
      <c r="F5" s="982"/>
      <c r="G5" s="982"/>
    </row>
    <row r="6" spans="1:7" ht="27" customHeight="1">
      <c r="A6" s="366"/>
      <c r="B6" s="560" t="s">
        <v>597</v>
      </c>
      <c r="C6" s="970">
        <f>SUM(C7:C19)</f>
        <v>36909</v>
      </c>
      <c r="D6" s="970">
        <f>SUM(D7:D19)</f>
        <v>44827.6</v>
      </c>
      <c r="E6" s="970">
        <f t="shared" si="0"/>
        <v>81736.6</v>
      </c>
      <c r="F6" s="982"/>
      <c r="G6" s="982"/>
    </row>
    <row r="7" spans="1:7" ht="27" customHeight="1">
      <c r="A7" s="983">
        <v>606001</v>
      </c>
      <c r="B7" s="465" t="s">
        <v>598</v>
      </c>
      <c r="C7" s="984">
        <v>3568</v>
      </c>
      <c r="D7" s="984">
        <v>2772</v>
      </c>
      <c r="E7" s="984">
        <f t="shared" si="0"/>
        <v>6340</v>
      </c>
      <c r="F7" s="982">
        <v>2100299</v>
      </c>
      <c r="G7" s="982">
        <v>51301</v>
      </c>
    </row>
    <row r="8" spans="1:7" ht="27" customHeight="1">
      <c r="A8" s="983">
        <v>607001</v>
      </c>
      <c r="B8" s="465" t="s">
        <v>601</v>
      </c>
      <c r="C8" s="984">
        <v>3072</v>
      </c>
      <c r="D8" s="984">
        <v>3496</v>
      </c>
      <c r="E8" s="984">
        <f t="shared" si="0"/>
        <v>6568</v>
      </c>
      <c r="F8" s="982">
        <v>2100299</v>
      </c>
      <c r="G8" s="982">
        <v>51301</v>
      </c>
    </row>
    <row r="9" spans="1:7" ht="27" customHeight="1">
      <c r="A9" s="983">
        <v>608001</v>
      </c>
      <c r="B9" s="465" t="s">
        <v>604</v>
      </c>
      <c r="C9" s="984">
        <v>3758</v>
      </c>
      <c r="D9" s="984">
        <v>6055</v>
      </c>
      <c r="E9" s="984">
        <f t="shared" si="0"/>
        <v>9813</v>
      </c>
      <c r="F9" s="982">
        <v>2100299</v>
      </c>
      <c r="G9" s="982">
        <v>51301</v>
      </c>
    </row>
    <row r="10" spans="1:7" ht="27" customHeight="1">
      <c r="A10" s="983">
        <v>609001</v>
      </c>
      <c r="B10" s="465" t="s">
        <v>607</v>
      </c>
      <c r="C10" s="984">
        <v>2097</v>
      </c>
      <c r="D10" s="984">
        <v>5185</v>
      </c>
      <c r="E10" s="984">
        <f t="shared" si="0"/>
        <v>7282</v>
      </c>
      <c r="F10" s="982">
        <v>2100299</v>
      </c>
      <c r="G10" s="982">
        <v>51301</v>
      </c>
    </row>
    <row r="11" spans="1:7" ht="27" customHeight="1">
      <c r="A11" s="983">
        <v>613001</v>
      </c>
      <c r="B11" s="465" t="s">
        <v>610</v>
      </c>
      <c r="C11" s="984">
        <v>2887</v>
      </c>
      <c r="D11" s="984">
        <v>5999</v>
      </c>
      <c r="E11" s="984">
        <f t="shared" si="0"/>
        <v>8886</v>
      </c>
      <c r="F11" s="982">
        <v>2100299</v>
      </c>
      <c r="G11" s="982">
        <v>51301</v>
      </c>
    </row>
    <row r="12" spans="1:7" ht="27" customHeight="1">
      <c r="A12" s="983">
        <v>614001</v>
      </c>
      <c r="B12" s="465" t="s">
        <v>617</v>
      </c>
      <c r="C12" s="984">
        <v>4212</v>
      </c>
      <c r="D12" s="984">
        <v>0</v>
      </c>
      <c r="E12" s="984">
        <f t="shared" si="0"/>
        <v>4212</v>
      </c>
      <c r="F12" s="982">
        <v>2100299</v>
      </c>
      <c r="G12" s="982">
        <v>51301</v>
      </c>
    </row>
    <row r="13" spans="1:7" ht="27" customHeight="1">
      <c r="A13" s="983">
        <v>615001</v>
      </c>
      <c r="B13" s="465" t="s">
        <v>620</v>
      </c>
      <c r="C13" s="984">
        <v>4140</v>
      </c>
      <c r="D13" s="984">
        <v>5313.6</v>
      </c>
      <c r="E13" s="984">
        <f t="shared" si="0"/>
        <v>9453.6</v>
      </c>
      <c r="F13" s="982">
        <v>2100299</v>
      </c>
      <c r="G13" s="982">
        <v>51301</v>
      </c>
    </row>
    <row r="14" spans="1:7" ht="27" customHeight="1">
      <c r="A14" s="983">
        <v>616001</v>
      </c>
      <c r="B14" s="465" t="s">
        <v>625</v>
      </c>
      <c r="C14" s="984">
        <v>2016</v>
      </c>
      <c r="D14" s="984">
        <v>6561</v>
      </c>
      <c r="E14" s="984">
        <f t="shared" si="0"/>
        <v>8577</v>
      </c>
      <c r="F14" s="982">
        <v>2100299</v>
      </c>
      <c r="G14" s="982">
        <v>51301</v>
      </c>
    </row>
    <row r="15" spans="1:7" ht="27" customHeight="1">
      <c r="A15" s="983">
        <v>617001</v>
      </c>
      <c r="B15" s="465" t="s">
        <v>628</v>
      </c>
      <c r="C15" s="984">
        <v>1907</v>
      </c>
      <c r="D15" s="984">
        <v>0</v>
      </c>
      <c r="E15" s="984">
        <f t="shared" si="0"/>
        <v>1907</v>
      </c>
      <c r="F15" s="982">
        <v>2100299</v>
      </c>
      <c r="G15" s="982">
        <v>51301</v>
      </c>
    </row>
    <row r="16" spans="1:7" ht="27" customHeight="1">
      <c r="A16" s="983">
        <v>618001</v>
      </c>
      <c r="B16" s="465" t="s">
        <v>699</v>
      </c>
      <c r="C16" s="984">
        <v>5148</v>
      </c>
      <c r="D16" s="984">
        <v>5616</v>
      </c>
      <c r="E16" s="984">
        <f t="shared" si="0"/>
        <v>10764</v>
      </c>
      <c r="F16" s="982">
        <v>2100299</v>
      </c>
      <c r="G16" s="982">
        <v>51301</v>
      </c>
    </row>
    <row r="17" spans="1:7" ht="27" customHeight="1">
      <c r="A17" s="983">
        <v>619001</v>
      </c>
      <c r="B17" s="465" t="s">
        <v>700</v>
      </c>
      <c r="C17" s="984">
        <v>1634</v>
      </c>
      <c r="D17" s="984">
        <v>1473</v>
      </c>
      <c r="E17" s="984">
        <f t="shared" si="0"/>
        <v>3107</v>
      </c>
      <c r="F17" s="982">
        <v>2100299</v>
      </c>
      <c r="G17" s="982">
        <v>51301</v>
      </c>
    </row>
    <row r="18" spans="1:7" ht="27" customHeight="1">
      <c r="A18" s="983">
        <v>620001</v>
      </c>
      <c r="B18" s="465" t="s">
        <v>701</v>
      </c>
      <c r="C18" s="984">
        <v>563</v>
      </c>
      <c r="D18" s="984">
        <v>1746</v>
      </c>
      <c r="E18" s="984">
        <f t="shared" si="0"/>
        <v>2309</v>
      </c>
      <c r="F18" s="982">
        <v>2100299</v>
      </c>
      <c r="G18" s="982">
        <v>51301</v>
      </c>
    </row>
    <row r="19" spans="1:7" ht="27" customHeight="1">
      <c r="A19" s="983">
        <v>621001</v>
      </c>
      <c r="B19" s="465" t="s">
        <v>631</v>
      </c>
      <c r="C19" s="984">
        <v>1907</v>
      </c>
      <c r="D19" s="984">
        <v>611</v>
      </c>
      <c r="E19" s="984">
        <f t="shared" si="0"/>
        <v>2518</v>
      </c>
      <c r="F19" s="982">
        <v>2100299</v>
      </c>
      <c r="G19" s="982">
        <v>51301</v>
      </c>
    </row>
    <row r="20" spans="1:7" ht="27" customHeight="1">
      <c r="A20" s="499"/>
      <c r="B20" s="560" t="s">
        <v>634</v>
      </c>
      <c r="C20" s="970">
        <f>SUM(C21:C55)</f>
        <v>53964.3</v>
      </c>
      <c r="D20" s="970">
        <f>SUM(D21:D55)</f>
        <v>48153.8</v>
      </c>
      <c r="E20" s="970">
        <f>SUM(E21:E55)</f>
        <v>102118.1</v>
      </c>
      <c r="F20" s="982"/>
      <c r="G20" s="982"/>
    </row>
    <row r="21" spans="1:7" ht="27" customHeight="1">
      <c r="A21" s="983">
        <v>604008</v>
      </c>
      <c r="B21" s="465" t="s">
        <v>702</v>
      </c>
      <c r="C21" s="984">
        <v>0</v>
      </c>
      <c r="D21" s="984"/>
      <c r="E21" s="984">
        <f aca="true" t="shared" si="1" ref="E21:E55">SUM(C21:D21)</f>
        <v>0</v>
      </c>
      <c r="F21" s="982">
        <v>2100299</v>
      </c>
      <c r="G21" s="982">
        <v>51301</v>
      </c>
    </row>
    <row r="22" spans="1:7" ht="27" customHeight="1">
      <c r="A22" s="983">
        <v>606006</v>
      </c>
      <c r="B22" s="465" t="s">
        <v>635</v>
      </c>
      <c r="C22" s="984">
        <v>0</v>
      </c>
      <c r="D22" s="984">
        <v>1033</v>
      </c>
      <c r="E22" s="984">
        <f t="shared" si="1"/>
        <v>1033</v>
      </c>
      <c r="F22" s="982">
        <v>2100299</v>
      </c>
      <c r="G22" s="982">
        <v>51301</v>
      </c>
    </row>
    <row r="23" spans="1:7" ht="27" customHeight="1">
      <c r="A23" s="983">
        <v>606007</v>
      </c>
      <c r="B23" s="465" t="s">
        <v>703</v>
      </c>
      <c r="C23" s="984">
        <v>1226</v>
      </c>
      <c r="D23" s="984">
        <v>1942</v>
      </c>
      <c r="E23" s="984">
        <f t="shared" si="1"/>
        <v>3168</v>
      </c>
      <c r="F23" s="982">
        <v>2100299</v>
      </c>
      <c r="G23" s="982">
        <v>51301</v>
      </c>
    </row>
    <row r="24" spans="1:7" ht="27" customHeight="1">
      <c r="A24" s="983">
        <v>606009</v>
      </c>
      <c r="B24" s="465" t="s">
        <v>637</v>
      </c>
      <c r="C24" s="984">
        <v>1716</v>
      </c>
      <c r="D24" s="984">
        <v>1648</v>
      </c>
      <c r="E24" s="984">
        <f t="shared" si="1"/>
        <v>3364</v>
      </c>
      <c r="F24" s="982">
        <v>2100299</v>
      </c>
      <c r="G24" s="982">
        <v>51301</v>
      </c>
    </row>
    <row r="25" spans="1:7" ht="27" customHeight="1">
      <c r="A25" s="983">
        <v>606011</v>
      </c>
      <c r="B25" s="465" t="s">
        <v>704</v>
      </c>
      <c r="C25" s="984">
        <v>1471</v>
      </c>
      <c r="D25" s="984">
        <v>1200</v>
      </c>
      <c r="E25" s="984">
        <f t="shared" si="1"/>
        <v>2671</v>
      </c>
      <c r="F25" s="982">
        <v>2100299</v>
      </c>
      <c r="G25" s="982">
        <v>51301</v>
      </c>
    </row>
    <row r="26" spans="1:7" ht="27" customHeight="1">
      <c r="A26" s="983">
        <v>607005</v>
      </c>
      <c r="B26" s="465" t="s">
        <v>641</v>
      </c>
      <c r="C26" s="984">
        <v>1716</v>
      </c>
      <c r="D26" s="984">
        <v>0</v>
      </c>
      <c r="E26" s="984">
        <f t="shared" si="1"/>
        <v>1716</v>
      </c>
      <c r="F26" s="982">
        <v>2100299</v>
      </c>
      <c r="G26" s="982">
        <v>51301</v>
      </c>
    </row>
    <row r="27" spans="1:7" ht="27" customHeight="1">
      <c r="A27" s="983">
        <v>607006</v>
      </c>
      <c r="B27" s="465" t="s">
        <v>639</v>
      </c>
      <c r="C27" s="984">
        <v>0</v>
      </c>
      <c r="D27" s="984">
        <v>0</v>
      </c>
      <c r="E27" s="984">
        <f t="shared" si="1"/>
        <v>0</v>
      </c>
      <c r="F27" s="982">
        <v>2100299</v>
      </c>
      <c r="G27" s="982">
        <v>51301</v>
      </c>
    </row>
    <row r="28" spans="1:7" ht="27" customHeight="1">
      <c r="A28" s="983">
        <v>607007</v>
      </c>
      <c r="B28" s="465" t="s">
        <v>705</v>
      </c>
      <c r="C28" s="984">
        <v>2965</v>
      </c>
      <c r="D28" s="984">
        <v>1962</v>
      </c>
      <c r="E28" s="984">
        <f t="shared" si="1"/>
        <v>4927</v>
      </c>
      <c r="F28" s="982">
        <v>2100299</v>
      </c>
      <c r="G28" s="982">
        <v>51301</v>
      </c>
    </row>
    <row r="29" spans="1:7" ht="27" customHeight="1">
      <c r="A29" s="983">
        <v>608003</v>
      </c>
      <c r="B29" s="465" t="s">
        <v>643</v>
      </c>
      <c r="C29" s="984">
        <v>2586.3</v>
      </c>
      <c r="D29" s="984">
        <v>0</v>
      </c>
      <c r="E29" s="984">
        <f t="shared" si="1"/>
        <v>2586.3</v>
      </c>
      <c r="F29" s="982">
        <v>2100299</v>
      </c>
      <c r="G29" s="982">
        <v>51301</v>
      </c>
    </row>
    <row r="30" spans="1:7" ht="27" customHeight="1">
      <c r="A30" s="983">
        <v>608007</v>
      </c>
      <c r="B30" s="465" t="s">
        <v>706</v>
      </c>
      <c r="C30" s="984">
        <v>1716</v>
      </c>
      <c r="D30" s="984">
        <v>0</v>
      </c>
      <c r="E30" s="984">
        <f t="shared" si="1"/>
        <v>1716</v>
      </c>
      <c r="F30" s="982">
        <v>2100299</v>
      </c>
      <c r="G30" s="982">
        <v>51301</v>
      </c>
    </row>
    <row r="31" spans="1:7" ht="27" customHeight="1">
      <c r="A31" s="983">
        <v>608008</v>
      </c>
      <c r="B31" s="465" t="s">
        <v>645</v>
      </c>
      <c r="C31" s="984">
        <v>1811</v>
      </c>
      <c r="D31" s="984">
        <v>765</v>
      </c>
      <c r="E31" s="984">
        <f t="shared" si="1"/>
        <v>2576</v>
      </c>
      <c r="F31" s="982">
        <v>2100299</v>
      </c>
      <c r="G31" s="982">
        <v>51301</v>
      </c>
    </row>
    <row r="32" spans="1:7" ht="27" customHeight="1">
      <c r="A32" s="983">
        <v>608009</v>
      </c>
      <c r="B32" s="465" t="s">
        <v>647</v>
      </c>
      <c r="C32" s="984">
        <v>1907</v>
      </c>
      <c r="D32" s="984">
        <v>2253</v>
      </c>
      <c r="E32" s="984">
        <f t="shared" si="1"/>
        <v>4160</v>
      </c>
      <c r="F32" s="982">
        <v>2100299</v>
      </c>
      <c r="G32" s="982">
        <v>51301</v>
      </c>
    </row>
    <row r="33" spans="1:7" ht="27" customHeight="1">
      <c r="A33" s="983">
        <v>609005</v>
      </c>
      <c r="B33" s="465" t="s">
        <v>650</v>
      </c>
      <c r="C33" s="984">
        <v>2179</v>
      </c>
      <c r="D33" s="984">
        <v>0</v>
      </c>
      <c r="E33" s="984">
        <f t="shared" si="1"/>
        <v>2179</v>
      </c>
      <c r="F33" s="982">
        <v>2100299</v>
      </c>
      <c r="G33" s="982">
        <v>51301</v>
      </c>
    </row>
    <row r="34" spans="1:7" ht="27" customHeight="1">
      <c r="A34" s="983">
        <v>610003</v>
      </c>
      <c r="B34" s="465" t="s">
        <v>652</v>
      </c>
      <c r="C34" s="984">
        <v>1716</v>
      </c>
      <c r="D34" s="984">
        <v>0</v>
      </c>
      <c r="E34" s="984">
        <f t="shared" si="1"/>
        <v>1716</v>
      </c>
      <c r="F34" s="982">
        <v>2100299</v>
      </c>
      <c r="G34" s="982">
        <v>51301</v>
      </c>
    </row>
    <row r="35" spans="1:7" ht="27" customHeight="1">
      <c r="A35" s="983">
        <v>610004</v>
      </c>
      <c r="B35" s="465" t="s">
        <v>655</v>
      </c>
      <c r="C35" s="984">
        <v>2179</v>
      </c>
      <c r="D35" s="984">
        <v>0</v>
      </c>
      <c r="E35" s="984">
        <f t="shared" si="1"/>
        <v>2179</v>
      </c>
      <c r="F35" s="982">
        <v>2100299</v>
      </c>
      <c r="G35" s="982">
        <v>51301</v>
      </c>
    </row>
    <row r="36" spans="1:7" ht="27" customHeight="1">
      <c r="A36" s="983">
        <v>610005</v>
      </c>
      <c r="B36" s="465" t="s">
        <v>707</v>
      </c>
      <c r="C36" s="984">
        <v>1423</v>
      </c>
      <c r="D36" s="984">
        <v>1207</v>
      </c>
      <c r="E36" s="984">
        <f t="shared" si="1"/>
        <v>2630</v>
      </c>
      <c r="F36" s="982">
        <v>2100299</v>
      </c>
      <c r="G36" s="982">
        <v>51301</v>
      </c>
    </row>
    <row r="37" spans="1:7" ht="27" customHeight="1">
      <c r="A37" s="983">
        <v>614003</v>
      </c>
      <c r="B37" s="465" t="s">
        <v>657</v>
      </c>
      <c r="C37" s="984">
        <v>1716</v>
      </c>
      <c r="D37" s="984">
        <v>0</v>
      </c>
      <c r="E37" s="984">
        <f t="shared" si="1"/>
        <v>1716</v>
      </c>
      <c r="F37" s="982">
        <v>2100299</v>
      </c>
      <c r="G37" s="982">
        <v>51301</v>
      </c>
    </row>
    <row r="38" spans="1:7" ht="27" customHeight="1">
      <c r="A38" s="983">
        <v>615006</v>
      </c>
      <c r="B38" s="465" t="s">
        <v>659</v>
      </c>
      <c r="C38" s="984">
        <v>1716</v>
      </c>
      <c r="D38" s="984">
        <v>2210</v>
      </c>
      <c r="E38" s="984">
        <f t="shared" si="1"/>
        <v>3926</v>
      </c>
      <c r="F38" s="982">
        <v>2100299</v>
      </c>
      <c r="G38" s="982">
        <v>51301</v>
      </c>
    </row>
    <row r="39" spans="1:7" ht="27" customHeight="1">
      <c r="A39" s="983">
        <v>615007</v>
      </c>
      <c r="B39" s="465" t="s">
        <v>708</v>
      </c>
      <c r="C39" s="984">
        <v>0</v>
      </c>
      <c r="D39" s="984">
        <v>3284</v>
      </c>
      <c r="E39" s="984">
        <f t="shared" si="1"/>
        <v>3284</v>
      </c>
      <c r="F39" s="982">
        <v>2100299</v>
      </c>
      <c r="G39" s="982">
        <v>51301</v>
      </c>
    </row>
    <row r="40" spans="1:7" ht="27" customHeight="1">
      <c r="A40" s="983">
        <v>615010</v>
      </c>
      <c r="B40" s="465" t="s">
        <v>665</v>
      </c>
      <c r="C40" s="984">
        <v>2179</v>
      </c>
      <c r="D40" s="984">
        <v>2065</v>
      </c>
      <c r="E40" s="984">
        <f t="shared" si="1"/>
        <v>4244</v>
      </c>
      <c r="F40" s="982">
        <v>2100299</v>
      </c>
      <c r="G40" s="982">
        <v>51301</v>
      </c>
    </row>
    <row r="41" spans="1:7" ht="27" customHeight="1">
      <c r="A41" s="983">
        <v>616005</v>
      </c>
      <c r="B41" s="465" t="s">
        <v>667</v>
      </c>
      <c r="C41" s="984">
        <v>0</v>
      </c>
      <c r="D41" s="984">
        <v>4055</v>
      </c>
      <c r="E41" s="984">
        <f t="shared" si="1"/>
        <v>4055</v>
      </c>
      <c r="F41" s="982">
        <v>2100299</v>
      </c>
      <c r="G41" s="982">
        <v>51301</v>
      </c>
    </row>
    <row r="42" spans="1:7" ht="27" customHeight="1">
      <c r="A42" s="983">
        <v>616006</v>
      </c>
      <c r="B42" s="465" t="s">
        <v>670</v>
      </c>
      <c r="C42" s="984">
        <v>1594</v>
      </c>
      <c r="D42" s="984">
        <v>1832</v>
      </c>
      <c r="E42" s="984">
        <f t="shared" si="1"/>
        <v>3426</v>
      </c>
      <c r="F42" s="982">
        <v>2100299</v>
      </c>
      <c r="G42" s="982">
        <v>51301</v>
      </c>
    </row>
    <row r="43" spans="1:7" ht="27" customHeight="1">
      <c r="A43" s="983">
        <v>617006</v>
      </c>
      <c r="B43" s="465" t="s">
        <v>673</v>
      </c>
      <c r="C43" s="984">
        <v>4104</v>
      </c>
      <c r="D43" s="984">
        <v>1724</v>
      </c>
      <c r="E43" s="984">
        <f t="shared" si="1"/>
        <v>5828</v>
      </c>
      <c r="F43" s="982">
        <v>2100299</v>
      </c>
      <c r="G43" s="982">
        <v>51301</v>
      </c>
    </row>
    <row r="44" spans="1:7" ht="27" customHeight="1">
      <c r="A44" s="983">
        <v>617007</v>
      </c>
      <c r="B44" s="465" t="s">
        <v>709</v>
      </c>
      <c r="C44" s="984">
        <v>1471</v>
      </c>
      <c r="D44" s="984">
        <v>860</v>
      </c>
      <c r="E44" s="984">
        <f t="shared" si="1"/>
        <v>2331</v>
      </c>
      <c r="F44" s="982">
        <v>2100299</v>
      </c>
      <c r="G44" s="982">
        <v>51301</v>
      </c>
    </row>
    <row r="45" spans="1:7" ht="27" customHeight="1">
      <c r="A45" s="983">
        <v>617008</v>
      </c>
      <c r="B45" s="465" t="s">
        <v>675</v>
      </c>
      <c r="C45" s="984">
        <v>1226</v>
      </c>
      <c r="D45" s="984">
        <v>0</v>
      </c>
      <c r="E45" s="984">
        <f t="shared" si="1"/>
        <v>1226</v>
      </c>
      <c r="F45" s="982">
        <v>2100299</v>
      </c>
      <c r="G45" s="982">
        <v>51301</v>
      </c>
    </row>
    <row r="46" spans="1:7" ht="27" customHeight="1">
      <c r="A46" s="983">
        <v>617009</v>
      </c>
      <c r="B46" s="465" t="s">
        <v>677</v>
      </c>
      <c r="C46" s="984">
        <v>0</v>
      </c>
      <c r="D46" s="984">
        <v>3708</v>
      </c>
      <c r="E46" s="984">
        <f t="shared" si="1"/>
        <v>3708</v>
      </c>
      <c r="F46" s="982">
        <v>2100299</v>
      </c>
      <c r="G46" s="982">
        <v>51301</v>
      </c>
    </row>
    <row r="47" spans="1:7" ht="27" customHeight="1">
      <c r="A47" s="983">
        <v>618004</v>
      </c>
      <c r="B47" s="465" t="s">
        <v>679</v>
      </c>
      <c r="C47" s="984">
        <v>1716</v>
      </c>
      <c r="D47" s="984">
        <v>2334</v>
      </c>
      <c r="E47" s="984">
        <f t="shared" si="1"/>
        <v>4050</v>
      </c>
      <c r="F47" s="982">
        <v>2100299</v>
      </c>
      <c r="G47" s="982">
        <v>51301</v>
      </c>
    </row>
    <row r="48" spans="1:7" ht="27" customHeight="1">
      <c r="A48" s="983">
        <v>618007</v>
      </c>
      <c r="B48" s="465" t="s">
        <v>710</v>
      </c>
      <c r="C48" s="984">
        <v>1362</v>
      </c>
      <c r="D48" s="984">
        <v>677</v>
      </c>
      <c r="E48" s="984">
        <f t="shared" si="1"/>
        <v>2039</v>
      </c>
      <c r="F48" s="982">
        <v>2100299</v>
      </c>
      <c r="G48" s="982">
        <v>51301</v>
      </c>
    </row>
    <row r="49" spans="1:7" ht="27" customHeight="1">
      <c r="A49" s="983">
        <v>618008</v>
      </c>
      <c r="B49" s="465" t="s">
        <v>711</v>
      </c>
      <c r="C49" s="984">
        <v>1021</v>
      </c>
      <c r="D49" s="984">
        <v>416.8</v>
      </c>
      <c r="E49" s="984">
        <f t="shared" si="1"/>
        <v>1437.8</v>
      </c>
      <c r="F49" s="982">
        <v>2100299</v>
      </c>
      <c r="G49" s="982">
        <v>51301</v>
      </c>
    </row>
    <row r="50" spans="1:7" ht="27" customHeight="1">
      <c r="A50" s="983">
        <v>619003</v>
      </c>
      <c r="B50" s="465" t="s">
        <v>681</v>
      </c>
      <c r="C50" s="984">
        <v>5760</v>
      </c>
      <c r="D50" s="984">
        <v>2463</v>
      </c>
      <c r="E50" s="984">
        <f t="shared" si="1"/>
        <v>8223</v>
      </c>
      <c r="F50" s="982">
        <v>2100299</v>
      </c>
      <c r="G50" s="982">
        <v>51301</v>
      </c>
    </row>
    <row r="51" spans="1:7" ht="27" customHeight="1">
      <c r="A51" s="983">
        <v>620004</v>
      </c>
      <c r="B51" s="465" t="s">
        <v>683</v>
      </c>
      <c r="C51" s="984">
        <v>0</v>
      </c>
      <c r="D51" s="984">
        <v>3962</v>
      </c>
      <c r="E51" s="984">
        <f t="shared" si="1"/>
        <v>3962</v>
      </c>
      <c r="F51" s="982">
        <v>2100299</v>
      </c>
      <c r="G51" s="982">
        <v>51301</v>
      </c>
    </row>
    <row r="52" spans="1:7" ht="27" customHeight="1">
      <c r="A52" s="983">
        <v>620005</v>
      </c>
      <c r="B52" s="465" t="s">
        <v>686</v>
      </c>
      <c r="C52" s="984">
        <v>1811</v>
      </c>
      <c r="D52" s="984">
        <v>2694</v>
      </c>
      <c r="E52" s="984">
        <f t="shared" si="1"/>
        <v>4505</v>
      </c>
      <c r="F52" s="982">
        <v>2100299</v>
      </c>
      <c r="G52" s="982">
        <v>51301</v>
      </c>
    </row>
    <row r="53" spans="1:7" ht="27" customHeight="1">
      <c r="A53" s="983">
        <v>620006</v>
      </c>
      <c r="B53" s="465" t="s">
        <v>688</v>
      </c>
      <c r="C53" s="984"/>
      <c r="D53" s="984">
        <v>2571</v>
      </c>
      <c r="E53" s="984">
        <f t="shared" si="1"/>
        <v>2571</v>
      </c>
      <c r="F53" s="982">
        <v>2100299</v>
      </c>
      <c r="G53" s="982">
        <v>51301</v>
      </c>
    </row>
    <row r="54" spans="1:7" ht="27" customHeight="1">
      <c r="A54" s="983">
        <v>621003</v>
      </c>
      <c r="B54" s="465" t="s">
        <v>691</v>
      </c>
      <c r="C54" s="984">
        <v>1961</v>
      </c>
      <c r="D54" s="984">
        <v>0</v>
      </c>
      <c r="E54" s="984">
        <f t="shared" si="1"/>
        <v>1961</v>
      </c>
      <c r="F54" s="982">
        <v>2100299</v>
      </c>
      <c r="G54" s="982">
        <v>51301</v>
      </c>
    </row>
    <row r="55" spans="1:7" ht="27" customHeight="1">
      <c r="A55" s="983">
        <v>621004</v>
      </c>
      <c r="B55" s="465" t="s">
        <v>693</v>
      </c>
      <c r="C55" s="984">
        <v>1716</v>
      </c>
      <c r="D55" s="984">
        <v>1288</v>
      </c>
      <c r="E55" s="984">
        <f t="shared" si="1"/>
        <v>3004</v>
      </c>
      <c r="F55" s="982">
        <v>2100299</v>
      </c>
      <c r="G55" s="982">
        <v>51301</v>
      </c>
    </row>
  </sheetData>
  <sheetProtection/>
  <mergeCells count="2">
    <mergeCell ref="B2:G2"/>
    <mergeCell ref="A3:G3"/>
  </mergeCells>
  <printOptions horizontalCentered="1"/>
  <pageMargins left="0.39305555555555605" right="0.39305555555555605" top="0.590277777777778" bottom="0.786805555555556" header="0.511805555555556" footer="0.511805555555556"/>
  <pageSetup horizontalDpi="600" verticalDpi="600" orientation="portrait" paperSize="9" scale="92"/>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F140"/>
  <sheetViews>
    <sheetView zoomScaleSheetLayoutView="100" workbookViewId="0" topLeftCell="A1">
      <selection activeCell="H7" sqref="H7"/>
    </sheetView>
  </sheetViews>
  <sheetFormatPr defaultColWidth="10.28125" defaultRowHeight="12.75"/>
  <cols>
    <col min="1" max="1" width="20.421875" style="260" customWidth="1"/>
    <col min="2" max="2" width="12.8515625" style="260" customWidth="1"/>
    <col min="3" max="3" width="13.57421875" style="260" customWidth="1"/>
    <col min="4" max="4" width="13.140625" style="260" customWidth="1"/>
    <col min="5" max="5" width="16.7109375" style="260" customWidth="1"/>
    <col min="6" max="6" width="12.7109375" style="260" customWidth="1"/>
    <col min="7" max="253" width="10.28125" style="260" customWidth="1"/>
    <col min="254" max="16384" width="10.28125" style="274" customWidth="1"/>
  </cols>
  <sheetData>
    <row r="1" spans="1:6" ht="12.75">
      <c r="A1" s="310" t="s">
        <v>1978</v>
      </c>
      <c r="B1" s="310"/>
      <c r="C1" s="310"/>
      <c r="D1" s="310"/>
      <c r="E1" s="310"/>
      <c r="F1" s="310"/>
    </row>
    <row r="2" spans="1:6" ht="25.5" customHeight="1">
      <c r="A2" s="311" t="s">
        <v>1979</v>
      </c>
      <c r="B2" s="311"/>
      <c r="C2" s="311"/>
      <c r="D2" s="311"/>
      <c r="E2" s="311"/>
      <c r="F2" s="311"/>
    </row>
    <row r="3" spans="1:6" ht="12.75">
      <c r="A3" s="310"/>
      <c r="B3" s="312"/>
      <c r="C3" s="313"/>
      <c r="D3" s="313"/>
      <c r="E3" s="313"/>
      <c r="F3" s="313" t="s">
        <v>1029</v>
      </c>
    </row>
    <row r="4" spans="1:6" s="309" customFormat="1" ht="30" customHeight="1">
      <c r="A4" s="314" t="s">
        <v>3</v>
      </c>
      <c r="B4" s="315" t="s">
        <v>1980</v>
      </c>
      <c r="C4" s="282" t="s">
        <v>1981</v>
      </c>
      <c r="D4" s="282"/>
      <c r="E4" s="282"/>
      <c r="F4" s="282"/>
    </row>
    <row r="5" spans="1:6" s="309" customFormat="1" ht="21.75" customHeight="1">
      <c r="A5" s="316"/>
      <c r="B5" s="315"/>
      <c r="C5" s="282" t="s">
        <v>1982</v>
      </c>
      <c r="D5" s="282" t="s">
        <v>1983</v>
      </c>
      <c r="E5" s="282" t="s">
        <v>1984</v>
      </c>
      <c r="F5" s="317" t="s">
        <v>1985</v>
      </c>
    </row>
    <row r="6" spans="1:6" s="309" customFormat="1" ht="16.5" customHeight="1">
      <c r="A6" s="318" t="s">
        <v>9</v>
      </c>
      <c r="B6" s="287">
        <v>1482</v>
      </c>
      <c r="C6" s="287">
        <f>C7+C14+C21+C27+C32+C40+C45+C49+C56+C67+C71+C78+C84+C89+C98+C102</f>
        <v>460.65</v>
      </c>
      <c r="D6" s="287">
        <f>D7+D14+D21+D27+D32+D40+D45+D49+D56+D67+D71+D78+D84+D89+D98+D102</f>
        <v>222.29999999999998</v>
      </c>
      <c r="E6" s="287">
        <f>E7+E14+E21+E27+E32+E40+E45+E49+E56+E67+E71+E78+E84+E89+E98+E102</f>
        <v>799.05</v>
      </c>
      <c r="F6" s="286"/>
    </row>
    <row r="7" spans="1:6" ht="16.5" customHeight="1">
      <c r="A7" s="285" t="s">
        <v>948</v>
      </c>
      <c r="B7" s="287">
        <f>SUM(B8:B13)</f>
        <v>19.2</v>
      </c>
      <c r="C7" s="287">
        <f>SUM(C8:C13)</f>
        <v>4.8</v>
      </c>
      <c r="D7" s="287">
        <f>SUM(D8:D13)</f>
        <v>2.88</v>
      </c>
      <c r="E7" s="287">
        <f>SUM(E8:E13)</f>
        <v>11.52</v>
      </c>
      <c r="F7" s="286"/>
    </row>
    <row r="8" spans="1:6" ht="16.5" customHeight="1">
      <c r="A8" s="288" t="s">
        <v>1093</v>
      </c>
      <c r="B8" s="290">
        <v>0</v>
      </c>
      <c r="C8" s="290">
        <f aca="true" t="shared" si="0" ref="C8:C13">ROUND(B8*F8,2)</f>
        <v>0</v>
      </c>
      <c r="D8" s="290">
        <f aca="true" t="shared" si="1" ref="D8:D13">ROUND(B8*0.15,2)</f>
        <v>0</v>
      </c>
      <c r="E8" s="290">
        <f aca="true" t="shared" si="2" ref="E8:E13">B8-C8-D8</f>
        <v>0</v>
      </c>
      <c r="F8" s="80">
        <v>0.25</v>
      </c>
    </row>
    <row r="9" spans="1:6" ht="16.5" customHeight="1">
      <c r="A9" s="288" t="s">
        <v>1324</v>
      </c>
      <c r="B9" s="290">
        <v>0</v>
      </c>
      <c r="C9" s="290">
        <f t="shared" si="0"/>
        <v>0</v>
      </c>
      <c r="D9" s="290">
        <f t="shared" si="1"/>
        <v>0</v>
      </c>
      <c r="E9" s="290">
        <f t="shared" si="2"/>
        <v>0</v>
      </c>
      <c r="F9" s="80">
        <v>0.25</v>
      </c>
    </row>
    <row r="10" spans="1:6" ht="16.5" customHeight="1">
      <c r="A10" s="288" t="s">
        <v>1325</v>
      </c>
      <c r="B10" s="290">
        <v>0</v>
      </c>
      <c r="C10" s="290">
        <f t="shared" si="0"/>
        <v>0</v>
      </c>
      <c r="D10" s="290">
        <f t="shared" si="1"/>
        <v>0</v>
      </c>
      <c r="E10" s="290">
        <f t="shared" si="2"/>
        <v>0</v>
      </c>
      <c r="F10" s="80">
        <v>0.25</v>
      </c>
    </row>
    <row r="11" spans="1:6" ht="16.5" customHeight="1">
      <c r="A11" s="288" t="s">
        <v>1095</v>
      </c>
      <c r="B11" s="290">
        <v>3.6</v>
      </c>
      <c r="C11" s="290">
        <f t="shared" si="0"/>
        <v>0.9</v>
      </c>
      <c r="D11" s="290">
        <f t="shared" si="1"/>
        <v>0.54</v>
      </c>
      <c r="E11" s="290">
        <f t="shared" si="2"/>
        <v>2.16</v>
      </c>
      <c r="F11" s="80">
        <v>0.25</v>
      </c>
    </row>
    <row r="12" spans="1:6" ht="16.5" customHeight="1">
      <c r="A12" s="288" t="s">
        <v>1096</v>
      </c>
      <c r="B12" s="290">
        <v>1.2</v>
      </c>
      <c r="C12" s="290">
        <f t="shared" si="0"/>
        <v>0.3</v>
      </c>
      <c r="D12" s="290">
        <f t="shared" si="1"/>
        <v>0.18</v>
      </c>
      <c r="E12" s="290">
        <f t="shared" si="2"/>
        <v>0.72</v>
      </c>
      <c r="F12" s="80">
        <v>0.25</v>
      </c>
    </row>
    <row r="13" spans="1:6" ht="16.5" customHeight="1">
      <c r="A13" s="288" t="s">
        <v>1094</v>
      </c>
      <c r="B13" s="290">
        <v>14.4</v>
      </c>
      <c r="C13" s="290">
        <f t="shared" si="0"/>
        <v>3.6</v>
      </c>
      <c r="D13" s="290">
        <f t="shared" si="1"/>
        <v>2.16</v>
      </c>
      <c r="E13" s="290">
        <f t="shared" si="2"/>
        <v>8.64</v>
      </c>
      <c r="F13" s="80">
        <v>0.25</v>
      </c>
    </row>
    <row r="14" spans="1:6" ht="16.5" customHeight="1">
      <c r="A14" s="285" t="s">
        <v>598</v>
      </c>
      <c r="B14" s="287">
        <f>SUM(B15:B20)</f>
        <v>182.99999999999997</v>
      </c>
      <c r="C14" s="287">
        <f>SUM(C15:C20)</f>
        <v>50.24999999999999</v>
      </c>
      <c r="D14" s="287">
        <f>SUM(D15:D20)</f>
        <v>27.45</v>
      </c>
      <c r="E14" s="287">
        <f>SUM(E15:E20)</f>
        <v>105.3</v>
      </c>
      <c r="F14" s="319"/>
    </row>
    <row r="15" spans="1:6" ht="16.5" customHeight="1">
      <c r="A15" s="288" t="s">
        <v>1098</v>
      </c>
      <c r="B15" s="290">
        <v>58.8</v>
      </c>
      <c r="C15" s="290">
        <f aca="true" t="shared" si="3" ref="C15:C20">ROUND(B15*F15,2)</f>
        <v>14.7</v>
      </c>
      <c r="D15" s="290">
        <f aca="true" t="shared" si="4" ref="D15:D20">ROUND(B15*0.15,2)</f>
        <v>8.82</v>
      </c>
      <c r="E15" s="290">
        <f aca="true" t="shared" si="5" ref="E15:E20">B15-C15-D15</f>
        <v>35.279999999999994</v>
      </c>
      <c r="F15" s="80">
        <v>0.25</v>
      </c>
    </row>
    <row r="16" spans="1:6" ht="16.5" customHeight="1">
      <c r="A16" s="288" t="s">
        <v>1097</v>
      </c>
      <c r="B16" s="290">
        <v>15.6</v>
      </c>
      <c r="C16" s="290">
        <f t="shared" si="3"/>
        <v>3.9</v>
      </c>
      <c r="D16" s="290">
        <f t="shared" si="4"/>
        <v>2.34</v>
      </c>
      <c r="E16" s="290">
        <f t="shared" si="5"/>
        <v>9.36</v>
      </c>
      <c r="F16" s="80">
        <v>0.25</v>
      </c>
    </row>
    <row r="17" spans="1:6" ht="16.5" customHeight="1">
      <c r="A17" s="288" t="s">
        <v>1099</v>
      </c>
      <c r="B17" s="290">
        <v>33</v>
      </c>
      <c r="C17" s="290">
        <f t="shared" si="3"/>
        <v>8.25</v>
      </c>
      <c r="D17" s="290">
        <f t="shared" si="4"/>
        <v>4.95</v>
      </c>
      <c r="E17" s="290">
        <f t="shared" si="5"/>
        <v>19.8</v>
      </c>
      <c r="F17" s="80">
        <v>0.25</v>
      </c>
    </row>
    <row r="18" spans="1:6" ht="16.5" customHeight="1">
      <c r="A18" s="288" t="s">
        <v>723</v>
      </c>
      <c r="B18" s="290">
        <v>30</v>
      </c>
      <c r="C18" s="290">
        <f t="shared" si="3"/>
        <v>7.5</v>
      </c>
      <c r="D18" s="290">
        <f t="shared" si="4"/>
        <v>4.5</v>
      </c>
      <c r="E18" s="290">
        <f t="shared" si="5"/>
        <v>18</v>
      </c>
      <c r="F18" s="80">
        <v>0.25</v>
      </c>
    </row>
    <row r="19" spans="1:6" ht="16.5" customHeight="1">
      <c r="A19" s="288" t="s">
        <v>726</v>
      </c>
      <c r="B19" s="290">
        <v>18</v>
      </c>
      <c r="C19" s="290">
        <f t="shared" si="3"/>
        <v>9</v>
      </c>
      <c r="D19" s="290">
        <f t="shared" si="4"/>
        <v>2.7</v>
      </c>
      <c r="E19" s="290">
        <f t="shared" si="5"/>
        <v>6.3</v>
      </c>
      <c r="F19" s="319">
        <v>0.5</v>
      </c>
    </row>
    <row r="20" spans="1:6" ht="16.5" customHeight="1">
      <c r="A20" s="288" t="s">
        <v>599</v>
      </c>
      <c r="B20" s="290">
        <v>27.6</v>
      </c>
      <c r="C20" s="290">
        <f t="shared" si="3"/>
        <v>6.9</v>
      </c>
      <c r="D20" s="290">
        <f t="shared" si="4"/>
        <v>4.14</v>
      </c>
      <c r="E20" s="290">
        <f t="shared" si="5"/>
        <v>16.560000000000002</v>
      </c>
      <c r="F20" s="80">
        <v>0.25</v>
      </c>
    </row>
    <row r="21" spans="1:6" ht="16.5" customHeight="1">
      <c r="A21" s="285" t="s">
        <v>601</v>
      </c>
      <c r="B21" s="287">
        <f>SUM(B23:B26)</f>
        <v>92.4</v>
      </c>
      <c r="C21" s="287">
        <f>SUM(C23:C26)</f>
        <v>45.45</v>
      </c>
      <c r="D21" s="287">
        <f>SUM(D23:D26)</f>
        <v>13.86</v>
      </c>
      <c r="E21" s="287">
        <f>SUM(E23:E26)</f>
        <v>33.09</v>
      </c>
      <c r="F21" s="319"/>
    </row>
    <row r="22" spans="1:6" ht="16.5" customHeight="1">
      <c r="A22" s="285" t="s">
        <v>1986</v>
      </c>
      <c r="B22" s="287">
        <v>3</v>
      </c>
      <c r="C22" s="287">
        <f>C23</f>
        <v>0.75</v>
      </c>
      <c r="D22" s="287">
        <f>D23</f>
        <v>0.45</v>
      </c>
      <c r="E22" s="287">
        <f>E23</f>
        <v>1.8</v>
      </c>
      <c r="F22" s="80">
        <v>0.25</v>
      </c>
    </row>
    <row r="23" spans="1:6" ht="16.5" customHeight="1">
      <c r="A23" s="288" t="s">
        <v>1987</v>
      </c>
      <c r="B23" s="287">
        <v>3</v>
      </c>
      <c r="C23" s="290">
        <f aca="true" t="shared" si="6" ref="C23:C26">ROUND(B23*F23,2)</f>
        <v>0.75</v>
      </c>
      <c r="D23" s="290">
        <f aca="true" t="shared" si="7" ref="D23:D26">ROUND(B23*0.15,2)</f>
        <v>0.45</v>
      </c>
      <c r="E23" s="290">
        <f aca="true" t="shared" si="8" ref="E23:E26">B23-C23-D23</f>
        <v>1.8</v>
      </c>
      <c r="F23" s="80">
        <v>0.25</v>
      </c>
    </row>
    <row r="24" spans="1:6" ht="16.5" customHeight="1">
      <c r="A24" s="288" t="s">
        <v>1100</v>
      </c>
      <c r="B24" s="290">
        <v>0</v>
      </c>
      <c r="C24" s="290">
        <f t="shared" si="6"/>
        <v>0</v>
      </c>
      <c r="D24" s="290">
        <f t="shared" si="7"/>
        <v>0</v>
      </c>
      <c r="E24" s="290">
        <f t="shared" si="8"/>
        <v>0</v>
      </c>
      <c r="F24" s="80">
        <v>0.25</v>
      </c>
    </row>
    <row r="25" spans="1:6" ht="16.5" customHeight="1">
      <c r="A25" s="288" t="s">
        <v>729</v>
      </c>
      <c r="B25" s="290">
        <v>48.6</v>
      </c>
      <c r="C25" s="290">
        <f t="shared" si="6"/>
        <v>24.3</v>
      </c>
      <c r="D25" s="290">
        <f t="shared" si="7"/>
        <v>7.29</v>
      </c>
      <c r="E25" s="290">
        <f t="shared" si="8"/>
        <v>17.01</v>
      </c>
      <c r="F25" s="319">
        <v>0.5</v>
      </c>
    </row>
    <row r="26" spans="1:6" ht="16.5" customHeight="1">
      <c r="A26" s="288" t="s">
        <v>602</v>
      </c>
      <c r="B26" s="290">
        <v>40.8</v>
      </c>
      <c r="C26" s="290">
        <f t="shared" si="6"/>
        <v>20.4</v>
      </c>
      <c r="D26" s="290">
        <f t="shared" si="7"/>
        <v>6.12</v>
      </c>
      <c r="E26" s="290">
        <f t="shared" si="8"/>
        <v>14.279999999999998</v>
      </c>
      <c r="F26" s="319">
        <v>0.5</v>
      </c>
    </row>
    <row r="27" spans="1:6" ht="16.5" customHeight="1">
      <c r="A27" s="285" t="s">
        <v>604</v>
      </c>
      <c r="B27" s="287">
        <f>SUM(B28:B31)</f>
        <v>60.6</v>
      </c>
      <c r="C27" s="287">
        <f>SUM(C28:C31)</f>
        <v>15.15</v>
      </c>
      <c r="D27" s="287">
        <f>SUM(D28:D31)</f>
        <v>9.09</v>
      </c>
      <c r="E27" s="287">
        <f>SUM(E28:E31)</f>
        <v>36.36</v>
      </c>
      <c r="F27" s="319"/>
    </row>
    <row r="28" spans="1:6" ht="16.5" customHeight="1">
      <c r="A28" s="288" t="s">
        <v>1101</v>
      </c>
      <c r="B28" s="290">
        <v>12</v>
      </c>
      <c r="C28" s="290">
        <f aca="true" t="shared" si="9" ref="C28:C31">ROUND(B28*F28,2)</f>
        <v>3</v>
      </c>
      <c r="D28" s="290">
        <f aca="true" t="shared" si="10" ref="D28:D31">ROUND(B28*0.15,2)</f>
        <v>1.8</v>
      </c>
      <c r="E28" s="290">
        <f aca="true" t="shared" si="11" ref="E28:E31">B28-C28-D28</f>
        <v>7.2</v>
      </c>
      <c r="F28" s="80">
        <v>0.25</v>
      </c>
    </row>
    <row r="29" spans="1:6" ht="16.5" customHeight="1">
      <c r="A29" s="288" t="s">
        <v>605</v>
      </c>
      <c r="B29" s="290">
        <v>36</v>
      </c>
      <c r="C29" s="290">
        <f t="shared" si="9"/>
        <v>9</v>
      </c>
      <c r="D29" s="290">
        <f t="shared" si="10"/>
        <v>5.4</v>
      </c>
      <c r="E29" s="290">
        <f t="shared" si="11"/>
        <v>21.6</v>
      </c>
      <c r="F29" s="80">
        <v>0.25</v>
      </c>
    </row>
    <row r="30" spans="1:6" ht="16.5" customHeight="1">
      <c r="A30" s="288" t="s">
        <v>733</v>
      </c>
      <c r="B30" s="290">
        <v>12</v>
      </c>
      <c r="C30" s="290">
        <f t="shared" si="9"/>
        <v>3</v>
      </c>
      <c r="D30" s="290">
        <f t="shared" si="10"/>
        <v>1.8</v>
      </c>
      <c r="E30" s="290">
        <f t="shared" si="11"/>
        <v>7.2</v>
      </c>
      <c r="F30" s="80">
        <v>0.25</v>
      </c>
    </row>
    <row r="31" spans="1:6" ht="16.5" customHeight="1">
      <c r="A31" s="288" t="s">
        <v>735</v>
      </c>
      <c r="B31" s="290">
        <v>0.6</v>
      </c>
      <c r="C31" s="290">
        <f t="shared" si="9"/>
        <v>0.15</v>
      </c>
      <c r="D31" s="290">
        <f t="shared" si="10"/>
        <v>0.09</v>
      </c>
      <c r="E31" s="290">
        <f t="shared" si="11"/>
        <v>0.36</v>
      </c>
      <c r="F31" s="80">
        <v>0.25</v>
      </c>
    </row>
    <row r="32" spans="1:6" ht="16.5" customHeight="1">
      <c r="A32" s="285" t="s">
        <v>607</v>
      </c>
      <c r="B32" s="287">
        <f>SUM(B34:B39)</f>
        <v>19.799999999999997</v>
      </c>
      <c r="C32" s="287">
        <f>SUM(C34:C39)</f>
        <v>4.949999999999999</v>
      </c>
      <c r="D32" s="287">
        <f>SUM(D34:D39)</f>
        <v>2.9699999999999998</v>
      </c>
      <c r="E32" s="287">
        <f>SUM(E34:E39)</f>
        <v>11.879999999999999</v>
      </c>
      <c r="F32" s="319"/>
    </row>
    <row r="33" spans="1:6" ht="16.5" customHeight="1">
      <c r="A33" s="294" t="s">
        <v>1986</v>
      </c>
      <c r="B33" s="290">
        <v>6</v>
      </c>
      <c r="C33" s="290">
        <f>C34+C35</f>
        <v>1.5</v>
      </c>
      <c r="D33" s="290">
        <f>D34+D35</f>
        <v>0.9</v>
      </c>
      <c r="E33" s="290">
        <f>E34+E35</f>
        <v>3.6000000000000005</v>
      </c>
      <c r="F33" s="80">
        <v>0.25</v>
      </c>
    </row>
    <row r="34" spans="1:6" ht="16.5" customHeight="1">
      <c r="A34" s="320" t="s">
        <v>1988</v>
      </c>
      <c r="B34" s="290">
        <v>5.4</v>
      </c>
      <c r="C34" s="290">
        <f aca="true" t="shared" si="12" ref="C34:C39">ROUND(B34*F34,2)</f>
        <v>1.35</v>
      </c>
      <c r="D34" s="290">
        <f aca="true" t="shared" si="13" ref="D34:D39">ROUND(B34*0.15,2)</f>
        <v>0.81</v>
      </c>
      <c r="E34" s="290">
        <f aca="true" t="shared" si="14" ref="E34:E39">B34-C34-D34</f>
        <v>3.2400000000000007</v>
      </c>
      <c r="F34" s="80">
        <v>0.25</v>
      </c>
    </row>
    <row r="35" spans="1:6" ht="16.5" customHeight="1">
      <c r="A35" s="288" t="s">
        <v>1989</v>
      </c>
      <c r="B35" s="290">
        <v>0.6</v>
      </c>
      <c r="C35" s="290">
        <f t="shared" si="12"/>
        <v>0.15</v>
      </c>
      <c r="D35" s="290">
        <f t="shared" si="13"/>
        <v>0.09</v>
      </c>
      <c r="E35" s="290">
        <f t="shared" si="14"/>
        <v>0.36</v>
      </c>
      <c r="F35" s="80">
        <v>0.25</v>
      </c>
    </row>
    <row r="36" spans="1:6" ht="16.5" customHeight="1">
      <c r="A36" s="288" t="s">
        <v>1102</v>
      </c>
      <c r="B36" s="290">
        <v>0.6</v>
      </c>
      <c r="C36" s="290">
        <f t="shared" si="12"/>
        <v>0.15</v>
      </c>
      <c r="D36" s="290">
        <f t="shared" si="13"/>
        <v>0.09</v>
      </c>
      <c r="E36" s="290">
        <f t="shared" si="14"/>
        <v>0.36</v>
      </c>
      <c r="F36" s="80">
        <v>0.25</v>
      </c>
    </row>
    <row r="37" spans="1:6" ht="16.5" customHeight="1">
      <c r="A37" s="288" t="s">
        <v>1103</v>
      </c>
      <c r="B37" s="290">
        <v>0</v>
      </c>
      <c r="C37" s="290">
        <f t="shared" si="12"/>
        <v>0</v>
      </c>
      <c r="D37" s="290">
        <f t="shared" si="13"/>
        <v>0</v>
      </c>
      <c r="E37" s="290">
        <f t="shared" si="14"/>
        <v>0</v>
      </c>
      <c r="F37" s="80">
        <v>0.25</v>
      </c>
    </row>
    <row r="38" spans="1:6" ht="16.5" customHeight="1">
      <c r="A38" s="288" t="s">
        <v>608</v>
      </c>
      <c r="B38" s="290">
        <v>0</v>
      </c>
      <c r="C38" s="290">
        <f t="shared" si="12"/>
        <v>0</v>
      </c>
      <c r="D38" s="290">
        <f t="shared" si="13"/>
        <v>0</v>
      </c>
      <c r="E38" s="290">
        <f t="shared" si="14"/>
        <v>0</v>
      </c>
      <c r="F38" s="80">
        <v>0.25</v>
      </c>
    </row>
    <row r="39" spans="1:6" ht="16.5" customHeight="1">
      <c r="A39" s="288" t="s">
        <v>740</v>
      </c>
      <c r="B39" s="290">
        <v>13.2</v>
      </c>
      <c r="C39" s="290">
        <f t="shared" si="12"/>
        <v>3.3</v>
      </c>
      <c r="D39" s="290">
        <f t="shared" si="13"/>
        <v>1.98</v>
      </c>
      <c r="E39" s="290">
        <f t="shared" si="14"/>
        <v>7.919999999999998</v>
      </c>
      <c r="F39" s="80">
        <v>0.25</v>
      </c>
    </row>
    <row r="40" spans="1:6" ht="16.5" customHeight="1">
      <c r="A40" s="285" t="s">
        <v>978</v>
      </c>
      <c r="B40" s="287">
        <f>SUM(B42:B44)</f>
        <v>7.2</v>
      </c>
      <c r="C40" s="287">
        <f>SUM(C42:C44)</f>
        <v>1.8</v>
      </c>
      <c r="D40" s="287">
        <f>SUM(D42:D44)</f>
        <v>1.08</v>
      </c>
      <c r="E40" s="287">
        <f>SUM(E42:E44)</f>
        <v>4.32</v>
      </c>
      <c r="F40" s="319"/>
    </row>
    <row r="41" spans="1:6" ht="16.5" customHeight="1">
      <c r="A41" s="294" t="s">
        <v>1986</v>
      </c>
      <c r="B41" s="290">
        <v>1.2</v>
      </c>
      <c r="C41" s="290">
        <f>C42+C43</f>
        <v>0.3</v>
      </c>
      <c r="D41" s="290">
        <f>D42+D43</f>
        <v>0.18</v>
      </c>
      <c r="E41" s="290">
        <f>E42+E43</f>
        <v>0.72</v>
      </c>
      <c r="F41" s="80">
        <v>0.25</v>
      </c>
    </row>
    <row r="42" spans="1:6" ht="16.5" customHeight="1">
      <c r="A42" s="294" t="s">
        <v>1990</v>
      </c>
      <c r="B42" s="290">
        <v>0</v>
      </c>
      <c r="C42" s="290">
        <f aca="true" t="shared" si="15" ref="C42:C44">ROUND(B42*F42,2)</f>
        <v>0</v>
      </c>
      <c r="D42" s="290">
        <f aca="true" t="shared" si="16" ref="D42:D44">ROUND(B42*0.15,2)</f>
        <v>0</v>
      </c>
      <c r="E42" s="290">
        <f aca="true" t="shared" si="17" ref="E42:E44">B42-C42-D42</f>
        <v>0</v>
      </c>
      <c r="F42" s="80">
        <v>0.25</v>
      </c>
    </row>
    <row r="43" spans="1:6" ht="16.5" customHeight="1">
      <c r="A43" s="288" t="s">
        <v>1991</v>
      </c>
      <c r="B43" s="290">
        <v>1.2</v>
      </c>
      <c r="C43" s="290">
        <f t="shared" si="15"/>
        <v>0.3</v>
      </c>
      <c r="D43" s="290">
        <f t="shared" si="16"/>
        <v>0.18</v>
      </c>
      <c r="E43" s="290">
        <f t="shared" si="17"/>
        <v>0.72</v>
      </c>
      <c r="F43" s="80">
        <v>0.25</v>
      </c>
    </row>
    <row r="44" spans="1:6" ht="16.5" customHeight="1">
      <c r="A44" s="288" t="s">
        <v>1992</v>
      </c>
      <c r="B44" s="290">
        <v>6</v>
      </c>
      <c r="C44" s="290">
        <f t="shared" si="15"/>
        <v>1.5</v>
      </c>
      <c r="D44" s="290">
        <f t="shared" si="16"/>
        <v>0.9</v>
      </c>
      <c r="E44" s="290">
        <f t="shared" si="17"/>
        <v>3.6</v>
      </c>
      <c r="F44" s="80">
        <v>0.25</v>
      </c>
    </row>
    <row r="45" spans="1:6" ht="16.5" customHeight="1">
      <c r="A45" s="285" t="s">
        <v>610</v>
      </c>
      <c r="B45" s="287">
        <f>SUM(B46:B48)</f>
        <v>30</v>
      </c>
      <c r="C45" s="287">
        <f>SUM(C46:C48)</f>
        <v>7.5</v>
      </c>
      <c r="D45" s="287">
        <f>SUM(D46:D48)</f>
        <v>4.5</v>
      </c>
      <c r="E45" s="287">
        <f>SUM(E46:E48)</f>
        <v>18</v>
      </c>
      <c r="F45" s="319"/>
    </row>
    <row r="46" spans="1:6" ht="16.5" customHeight="1">
      <c r="A46" s="288" t="s">
        <v>611</v>
      </c>
      <c r="B46" s="290">
        <v>30</v>
      </c>
      <c r="C46" s="290">
        <f aca="true" t="shared" si="18" ref="C46:C48">ROUND(B46*F46,2)</f>
        <v>7.5</v>
      </c>
      <c r="D46" s="290">
        <f aca="true" t="shared" si="19" ref="D46:D48">ROUND(B46*0.15,2)</f>
        <v>4.5</v>
      </c>
      <c r="E46" s="290">
        <f aca="true" t="shared" si="20" ref="E46:E48">B46-C46-D46</f>
        <v>18</v>
      </c>
      <c r="F46" s="80">
        <v>0.25</v>
      </c>
    </row>
    <row r="47" spans="1:6" ht="16.5" customHeight="1">
      <c r="A47" s="288" t="s">
        <v>613</v>
      </c>
      <c r="B47" s="290">
        <v>0</v>
      </c>
      <c r="C47" s="290">
        <f t="shared" si="18"/>
        <v>0</v>
      </c>
      <c r="D47" s="290">
        <f t="shared" si="19"/>
        <v>0</v>
      </c>
      <c r="E47" s="290">
        <f t="shared" si="20"/>
        <v>0</v>
      </c>
      <c r="F47" s="80">
        <v>0.25</v>
      </c>
    </row>
    <row r="48" spans="1:6" ht="16.5" customHeight="1">
      <c r="A48" s="288" t="s">
        <v>615</v>
      </c>
      <c r="B48" s="290">
        <v>0</v>
      </c>
      <c r="C48" s="290">
        <f t="shared" si="18"/>
        <v>0</v>
      </c>
      <c r="D48" s="290">
        <f t="shared" si="19"/>
        <v>0</v>
      </c>
      <c r="E48" s="290">
        <f t="shared" si="20"/>
        <v>0</v>
      </c>
      <c r="F48" s="80">
        <v>0.25</v>
      </c>
    </row>
    <row r="49" spans="1:6" ht="16.5" customHeight="1">
      <c r="A49" s="285" t="s">
        <v>617</v>
      </c>
      <c r="B49" s="287">
        <f>SUM(B51:B55)</f>
        <v>21</v>
      </c>
      <c r="C49" s="287">
        <f>SUM(C51:C55)</f>
        <v>5.25</v>
      </c>
      <c r="D49" s="287">
        <f>SUM(D51:D55)</f>
        <v>3.15</v>
      </c>
      <c r="E49" s="287">
        <f>SUM(E51:E55)</f>
        <v>12.6</v>
      </c>
      <c r="F49" s="319"/>
    </row>
    <row r="50" spans="1:6" ht="16.5" customHeight="1">
      <c r="A50" s="294" t="s">
        <v>1986</v>
      </c>
      <c r="B50" s="290">
        <v>1.2</v>
      </c>
      <c r="C50" s="290">
        <f>SUM(C51:C52)</f>
        <v>0.3</v>
      </c>
      <c r="D50" s="290">
        <f>SUM(D51:D52)</f>
        <v>0.18</v>
      </c>
      <c r="E50" s="290">
        <f>SUM(E51:E52)</f>
        <v>0.72</v>
      </c>
      <c r="F50" s="80">
        <v>0.25</v>
      </c>
    </row>
    <row r="51" spans="1:6" ht="16.5" customHeight="1">
      <c r="A51" s="294" t="s">
        <v>1993</v>
      </c>
      <c r="B51" s="290">
        <v>1.2</v>
      </c>
      <c r="C51" s="290">
        <f aca="true" t="shared" si="21" ref="C51:C55">ROUND(B51*F51,2)</f>
        <v>0.3</v>
      </c>
      <c r="D51" s="290">
        <f aca="true" t="shared" si="22" ref="D51:D55">ROUND(B51*0.15,2)</f>
        <v>0.18</v>
      </c>
      <c r="E51" s="290">
        <f aca="true" t="shared" si="23" ref="E51:E55">B51-C51-D51</f>
        <v>0.72</v>
      </c>
      <c r="F51" s="80">
        <v>0.25</v>
      </c>
    </row>
    <row r="52" spans="1:6" ht="16.5" customHeight="1">
      <c r="A52" s="288" t="s">
        <v>1994</v>
      </c>
      <c r="B52" s="290">
        <v>0</v>
      </c>
      <c r="C52" s="290">
        <f t="shared" si="21"/>
        <v>0</v>
      </c>
      <c r="D52" s="290">
        <f t="shared" si="22"/>
        <v>0</v>
      </c>
      <c r="E52" s="290">
        <f t="shared" si="23"/>
        <v>0</v>
      </c>
      <c r="F52" s="80">
        <v>0.25</v>
      </c>
    </row>
    <row r="53" spans="1:6" ht="16.5" customHeight="1">
      <c r="A53" s="288" t="s">
        <v>1105</v>
      </c>
      <c r="B53" s="290">
        <v>6</v>
      </c>
      <c r="C53" s="290">
        <f t="shared" si="21"/>
        <v>1.5</v>
      </c>
      <c r="D53" s="290">
        <f t="shared" si="22"/>
        <v>0.9</v>
      </c>
      <c r="E53" s="290">
        <f t="shared" si="23"/>
        <v>3.6</v>
      </c>
      <c r="F53" s="80">
        <v>0.25</v>
      </c>
    </row>
    <row r="54" spans="1:6" ht="16.5" customHeight="1">
      <c r="A54" s="288" t="s">
        <v>746</v>
      </c>
      <c r="B54" s="290">
        <v>6</v>
      </c>
      <c r="C54" s="290">
        <f t="shared" si="21"/>
        <v>1.5</v>
      </c>
      <c r="D54" s="290">
        <f t="shared" si="22"/>
        <v>0.9</v>
      </c>
      <c r="E54" s="290">
        <f t="shared" si="23"/>
        <v>3.6</v>
      </c>
      <c r="F54" s="80">
        <v>0.25</v>
      </c>
    </row>
    <row r="55" spans="1:6" ht="16.5" customHeight="1">
      <c r="A55" s="288" t="s">
        <v>618</v>
      </c>
      <c r="B55" s="290">
        <v>7.8</v>
      </c>
      <c r="C55" s="290">
        <f t="shared" si="21"/>
        <v>1.95</v>
      </c>
      <c r="D55" s="290">
        <f t="shared" si="22"/>
        <v>1.17</v>
      </c>
      <c r="E55" s="290">
        <f t="shared" si="23"/>
        <v>4.68</v>
      </c>
      <c r="F55" s="80">
        <v>0.25</v>
      </c>
    </row>
    <row r="56" spans="1:6" ht="16.5" customHeight="1">
      <c r="A56" s="285" t="s">
        <v>620</v>
      </c>
      <c r="B56" s="287">
        <f>SUM(B58:B66)</f>
        <v>89.4</v>
      </c>
      <c r="C56" s="287">
        <f>SUM(C58:C66)</f>
        <v>22.35</v>
      </c>
      <c r="D56" s="287">
        <f>SUM(D58:D66)</f>
        <v>13.41</v>
      </c>
      <c r="E56" s="287">
        <f>SUM(E58:E66)</f>
        <v>53.64</v>
      </c>
      <c r="F56" s="319"/>
    </row>
    <row r="57" spans="1:6" ht="16.5" customHeight="1">
      <c r="A57" s="294" t="s">
        <v>1986</v>
      </c>
      <c r="B57" s="290">
        <v>13.2</v>
      </c>
      <c r="C57" s="290">
        <f>SUM(C58:C60)</f>
        <v>3.3</v>
      </c>
      <c r="D57" s="290">
        <f>SUM(D58:D60)</f>
        <v>1.98</v>
      </c>
      <c r="E57" s="290">
        <f>SUM(E58:E60)</f>
        <v>7.919999999999998</v>
      </c>
      <c r="F57" s="80">
        <v>0.25</v>
      </c>
    </row>
    <row r="58" spans="1:6" ht="16.5" customHeight="1">
      <c r="A58" s="299" t="s">
        <v>1995</v>
      </c>
      <c r="B58" s="290">
        <v>13.2</v>
      </c>
      <c r="C58" s="290">
        <f aca="true" t="shared" si="24" ref="C58:C66">ROUND(B58*F58,2)</f>
        <v>3.3</v>
      </c>
      <c r="D58" s="290">
        <f aca="true" t="shared" si="25" ref="D58:D66">ROUND(B58*0.15,2)</f>
        <v>1.98</v>
      </c>
      <c r="E58" s="290">
        <f aca="true" t="shared" si="26" ref="E58:E66">B58-C58-D58</f>
        <v>7.919999999999998</v>
      </c>
      <c r="F58" s="80">
        <v>0.25</v>
      </c>
    </row>
    <row r="59" spans="1:6" ht="16.5" customHeight="1">
      <c r="A59" s="300" t="s">
        <v>1996</v>
      </c>
      <c r="B59" s="290">
        <v>0</v>
      </c>
      <c r="C59" s="290">
        <f t="shared" si="24"/>
        <v>0</v>
      </c>
      <c r="D59" s="290">
        <f t="shared" si="25"/>
        <v>0</v>
      </c>
      <c r="E59" s="290">
        <f t="shared" si="26"/>
        <v>0</v>
      </c>
      <c r="F59" s="80">
        <v>0.25</v>
      </c>
    </row>
    <row r="60" spans="1:6" ht="16.5" customHeight="1">
      <c r="A60" s="300" t="s">
        <v>1997</v>
      </c>
      <c r="B60" s="290">
        <v>0</v>
      </c>
      <c r="C60" s="290">
        <f t="shared" si="24"/>
        <v>0</v>
      </c>
      <c r="D60" s="290">
        <f t="shared" si="25"/>
        <v>0</v>
      </c>
      <c r="E60" s="290">
        <f t="shared" si="26"/>
        <v>0</v>
      </c>
      <c r="F60" s="80">
        <v>0.25</v>
      </c>
    </row>
    <row r="61" spans="1:6" ht="16.5" customHeight="1">
      <c r="A61" s="288" t="s">
        <v>1334</v>
      </c>
      <c r="B61" s="290">
        <v>3</v>
      </c>
      <c r="C61" s="290">
        <f t="shared" si="24"/>
        <v>0.75</v>
      </c>
      <c r="D61" s="290">
        <f t="shared" si="25"/>
        <v>0.45</v>
      </c>
      <c r="E61" s="290">
        <f t="shared" si="26"/>
        <v>1.8</v>
      </c>
      <c r="F61" s="80">
        <v>0.25</v>
      </c>
    </row>
    <row r="62" spans="1:6" ht="16.5" customHeight="1">
      <c r="A62" s="288" t="s">
        <v>1335</v>
      </c>
      <c r="B62" s="290">
        <v>0</v>
      </c>
      <c r="C62" s="290">
        <f t="shared" si="24"/>
        <v>0</v>
      </c>
      <c r="D62" s="290">
        <f t="shared" si="25"/>
        <v>0</v>
      </c>
      <c r="E62" s="290">
        <f t="shared" si="26"/>
        <v>0</v>
      </c>
      <c r="F62" s="80">
        <v>0.25</v>
      </c>
    </row>
    <row r="63" spans="1:6" ht="16.5" customHeight="1">
      <c r="A63" s="288" t="s">
        <v>1106</v>
      </c>
      <c r="B63" s="290">
        <v>0</v>
      </c>
      <c r="C63" s="290">
        <f t="shared" si="24"/>
        <v>0</v>
      </c>
      <c r="D63" s="290">
        <f t="shared" si="25"/>
        <v>0</v>
      </c>
      <c r="E63" s="290">
        <f t="shared" si="26"/>
        <v>0</v>
      </c>
      <c r="F63" s="80">
        <v>0.25</v>
      </c>
    </row>
    <row r="64" spans="1:6" ht="16.5" customHeight="1">
      <c r="A64" s="288" t="s">
        <v>1107</v>
      </c>
      <c r="B64" s="290">
        <v>10.2</v>
      </c>
      <c r="C64" s="290">
        <f t="shared" si="24"/>
        <v>2.55</v>
      </c>
      <c r="D64" s="290">
        <f t="shared" si="25"/>
        <v>1.53</v>
      </c>
      <c r="E64" s="290">
        <f t="shared" si="26"/>
        <v>6.119999999999999</v>
      </c>
      <c r="F64" s="80">
        <v>0.25</v>
      </c>
    </row>
    <row r="65" spans="1:6" ht="16.5" customHeight="1">
      <c r="A65" s="288" t="s">
        <v>621</v>
      </c>
      <c r="B65" s="290">
        <v>51</v>
      </c>
      <c r="C65" s="290">
        <f t="shared" si="24"/>
        <v>12.75</v>
      </c>
      <c r="D65" s="290">
        <f t="shared" si="25"/>
        <v>7.65</v>
      </c>
      <c r="E65" s="290">
        <f t="shared" si="26"/>
        <v>30.6</v>
      </c>
      <c r="F65" s="80">
        <v>0.25</v>
      </c>
    </row>
    <row r="66" spans="1:6" ht="16.5" customHeight="1">
      <c r="A66" s="288" t="s">
        <v>623</v>
      </c>
      <c r="B66" s="290">
        <v>12</v>
      </c>
      <c r="C66" s="290">
        <f t="shared" si="24"/>
        <v>3</v>
      </c>
      <c r="D66" s="290">
        <f t="shared" si="25"/>
        <v>1.8</v>
      </c>
      <c r="E66" s="290">
        <f t="shared" si="26"/>
        <v>7.2</v>
      </c>
      <c r="F66" s="80">
        <v>0.25</v>
      </c>
    </row>
    <row r="67" spans="1:6" ht="16.5" customHeight="1">
      <c r="A67" s="285" t="s">
        <v>625</v>
      </c>
      <c r="B67" s="287">
        <f>SUM(B68:B70)</f>
        <v>36.6</v>
      </c>
      <c r="C67" s="287">
        <f>SUM(C68:C70)</f>
        <v>9.15</v>
      </c>
      <c r="D67" s="287">
        <f>SUM(D68:D70)</f>
        <v>5.49</v>
      </c>
      <c r="E67" s="287">
        <f>SUM(E68:E70)</f>
        <v>21.96</v>
      </c>
      <c r="F67" s="319"/>
    </row>
    <row r="68" spans="1:6" ht="16.5" customHeight="1">
      <c r="A68" s="288" t="s">
        <v>1108</v>
      </c>
      <c r="B68" s="290">
        <v>1.8</v>
      </c>
      <c r="C68" s="290">
        <f aca="true" t="shared" si="27" ref="C68:C70">ROUND(B68*F68,2)</f>
        <v>0.45</v>
      </c>
      <c r="D68" s="290">
        <f aca="true" t="shared" si="28" ref="D68:D70">ROUND(B68*0.15,2)</f>
        <v>0.27</v>
      </c>
      <c r="E68" s="290">
        <f aca="true" t="shared" si="29" ref="E68:E70">B68-C68-D68</f>
        <v>1.08</v>
      </c>
      <c r="F68" s="80">
        <v>0.25</v>
      </c>
    </row>
    <row r="69" spans="1:6" ht="16.5" customHeight="1">
      <c r="A69" s="288" t="s">
        <v>754</v>
      </c>
      <c r="B69" s="290">
        <v>18</v>
      </c>
      <c r="C69" s="290">
        <f t="shared" si="27"/>
        <v>4.5</v>
      </c>
      <c r="D69" s="290">
        <f t="shared" si="28"/>
        <v>2.7</v>
      </c>
      <c r="E69" s="290">
        <f t="shared" si="29"/>
        <v>10.8</v>
      </c>
      <c r="F69" s="80">
        <v>0.25</v>
      </c>
    </row>
    <row r="70" spans="1:6" ht="16.5" customHeight="1">
      <c r="A70" s="288" t="s">
        <v>626</v>
      </c>
      <c r="B70" s="290">
        <v>16.8</v>
      </c>
      <c r="C70" s="290">
        <f t="shared" si="27"/>
        <v>4.2</v>
      </c>
      <c r="D70" s="290">
        <f t="shared" si="28"/>
        <v>2.52</v>
      </c>
      <c r="E70" s="290">
        <f t="shared" si="29"/>
        <v>10.080000000000002</v>
      </c>
      <c r="F70" s="80">
        <v>0.25</v>
      </c>
    </row>
    <row r="71" spans="1:6" ht="16.5" customHeight="1">
      <c r="A71" s="285" t="s">
        <v>628</v>
      </c>
      <c r="B71" s="287">
        <f>SUM(B73:B77)</f>
        <v>30</v>
      </c>
      <c r="C71" s="287">
        <f>SUM(C73:C77)</f>
        <v>7.5</v>
      </c>
      <c r="D71" s="287">
        <f>SUM(D73:D77)</f>
        <v>4.5</v>
      </c>
      <c r="E71" s="287">
        <f>SUM(E73:E77)</f>
        <v>18</v>
      </c>
      <c r="F71" s="319"/>
    </row>
    <row r="72" spans="1:6" ht="16.5" customHeight="1">
      <c r="A72" s="288" t="s">
        <v>1986</v>
      </c>
      <c r="B72" s="290">
        <v>0</v>
      </c>
      <c r="C72" s="290">
        <f>C73</f>
        <v>0</v>
      </c>
      <c r="D72" s="290">
        <f>D73</f>
        <v>0</v>
      </c>
      <c r="E72" s="290">
        <f>E73</f>
        <v>0</v>
      </c>
      <c r="F72" s="80">
        <v>0.25</v>
      </c>
    </row>
    <row r="73" spans="1:6" ht="16.5" customHeight="1">
      <c r="A73" s="288" t="s">
        <v>1998</v>
      </c>
      <c r="B73" s="290">
        <v>0</v>
      </c>
      <c r="C73" s="290">
        <f aca="true" t="shared" si="30" ref="C73:C77">ROUND(B73*F73,2)</f>
        <v>0</v>
      </c>
      <c r="D73" s="290">
        <f aca="true" t="shared" si="31" ref="D73:D77">ROUND(B73*0.15,2)</f>
        <v>0</v>
      </c>
      <c r="E73" s="290">
        <f aca="true" t="shared" si="32" ref="E73:E77">B73-C73-D73</f>
        <v>0</v>
      </c>
      <c r="F73" s="80">
        <v>0.25</v>
      </c>
    </row>
    <row r="74" spans="1:6" ht="16.5" customHeight="1">
      <c r="A74" s="288" t="s">
        <v>1338</v>
      </c>
      <c r="B74" s="290">
        <v>3</v>
      </c>
      <c r="C74" s="290">
        <f t="shared" si="30"/>
        <v>0.75</v>
      </c>
      <c r="D74" s="290">
        <f t="shared" si="31"/>
        <v>0.45</v>
      </c>
      <c r="E74" s="290">
        <f t="shared" si="32"/>
        <v>1.8</v>
      </c>
      <c r="F74" s="80">
        <v>0.25</v>
      </c>
    </row>
    <row r="75" spans="1:6" ht="16.5" customHeight="1">
      <c r="A75" s="288" t="s">
        <v>1109</v>
      </c>
      <c r="B75" s="290">
        <v>0</v>
      </c>
      <c r="C75" s="290">
        <f t="shared" si="30"/>
        <v>0</v>
      </c>
      <c r="D75" s="290">
        <f t="shared" si="31"/>
        <v>0</v>
      </c>
      <c r="E75" s="290">
        <f t="shared" si="32"/>
        <v>0</v>
      </c>
      <c r="F75" s="80">
        <v>0.25</v>
      </c>
    </row>
    <row r="76" spans="1:6" ht="16.5" customHeight="1">
      <c r="A76" s="288" t="s">
        <v>758</v>
      </c>
      <c r="B76" s="290">
        <v>9</v>
      </c>
      <c r="C76" s="290">
        <f t="shared" si="30"/>
        <v>2.25</v>
      </c>
      <c r="D76" s="290">
        <f t="shared" si="31"/>
        <v>1.35</v>
      </c>
      <c r="E76" s="290">
        <f t="shared" si="32"/>
        <v>5.4</v>
      </c>
      <c r="F76" s="80">
        <v>0.25</v>
      </c>
    </row>
    <row r="77" spans="1:6" ht="16.5" customHeight="1">
      <c r="A77" s="288" t="s">
        <v>629</v>
      </c>
      <c r="B77" s="290">
        <v>18</v>
      </c>
      <c r="C77" s="290">
        <f t="shared" si="30"/>
        <v>4.5</v>
      </c>
      <c r="D77" s="290">
        <f t="shared" si="31"/>
        <v>2.7</v>
      </c>
      <c r="E77" s="290">
        <f t="shared" si="32"/>
        <v>10.8</v>
      </c>
      <c r="F77" s="80">
        <v>0.25</v>
      </c>
    </row>
    <row r="78" spans="1:6" ht="16.5" customHeight="1">
      <c r="A78" s="285" t="s">
        <v>699</v>
      </c>
      <c r="B78" s="287">
        <f>SUM(B79:B83)</f>
        <v>57.6</v>
      </c>
      <c r="C78" s="287">
        <f>SUM(C79:C83)</f>
        <v>18.9</v>
      </c>
      <c r="D78" s="287">
        <f>SUM(D79:D83)</f>
        <v>8.64</v>
      </c>
      <c r="E78" s="287">
        <f>SUM(E79:E83)</f>
        <v>30.060000000000002</v>
      </c>
      <c r="F78" s="319"/>
    </row>
    <row r="79" spans="1:6" ht="16.5" customHeight="1">
      <c r="A79" s="288" t="s">
        <v>1110</v>
      </c>
      <c r="B79" s="290">
        <v>3.6</v>
      </c>
      <c r="C79" s="290">
        <f aca="true" t="shared" si="33" ref="C79:C83">ROUND(B79*F79,2)</f>
        <v>0.9</v>
      </c>
      <c r="D79" s="290">
        <f aca="true" t="shared" si="34" ref="D79:D83">ROUND(B79*0.15,2)</f>
        <v>0.54</v>
      </c>
      <c r="E79" s="290">
        <f aca="true" t="shared" si="35" ref="E79:E83">B79-C79-D79</f>
        <v>2.16</v>
      </c>
      <c r="F79" s="80">
        <v>0.25</v>
      </c>
    </row>
    <row r="80" spans="1:6" ht="16.5" customHeight="1">
      <c r="A80" s="288" t="s">
        <v>764</v>
      </c>
      <c r="B80" s="290">
        <v>30</v>
      </c>
      <c r="C80" s="290">
        <f t="shared" si="33"/>
        <v>7.5</v>
      </c>
      <c r="D80" s="290">
        <f t="shared" si="34"/>
        <v>4.5</v>
      </c>
      <c r="E80" s="290">
        <f t="shared" si="35"/>
        <v>18</v>
      </c>
      <c r="F80" s="80">
        <v>0.25</v>
      </c>
    </row>
    <row r="81" spans="1:6" ht="16.5" customHeight="1">
      <c r="A81" s="288" t="s">
        <v>766</v>
      </c>
      <c r="B81" s="290">
        <v>6</v>
      </c>
      <c r="C81" s="290">
        <f t="shared" si="33"/>
        <v>3</v>
      </c>
      <c r="D81" s="290">
        <f t="shared" si="34"/>
        <v>0.9</v>
      </c>
      <c r="E81" s="290">
        <f t="shared" si="35"/>
        <v>2.1</v>
      </c>
      <c r="F81" s="319">
        <v>0.5</v>
      </c>
    </row>
    <row r="82" spans="1:6" ht="16.5" customHeight="1">
      <c r="A82" s="288" t="s">
        <v>760</v>
      </c>
      <c r="B82" s="290">
        <v>12</v>
      </c>
      <c r="C82" s="290">
        <f t="shared" si="33"/>
        <v>6</v>
      </c>
      <c r="D82" s="290">
        <f t="shared" si="34"/>
        <v>1.8</v>
      </c>
      <c r="E82" s="290">
        <f t="shared" si="35"/>
        <v>4.2</v>
      </c>
      <c r="F82" s="319">
        <v>0.5</v>
      </c>
    </row>
    <row r="83" spans="1:6" ht="16.5" customHeight="1">
      <c r="A83" s="288" t="s">
        <v>762</v>
      </c>
      <c r="B83" s="290">
        <v>6</v>
      </c>
      <c r="C83" s="290">
        <f t="shared" si="33"/>
        <v>1.5</v>
      </c>
      <c r="D83" s="290">
        <f t="shared" si="34"/>
        <v>0.9</v>
      </c>
      <c r="E83" s="290">
        <f t="shared" si="35"/>
        <v>3.6</v>
      </c>
      <c r="F83" s="80">
        <v>0.25</v>
      </c>
    </row>
    <row r="84" spans="1:6" ht="16.5" customHeight="1">
      <c r="A84" s="285" t="s">
        <v>700</v>
      </c>
      <c r="B84" s="287">
        <v>0</v>
      </c>
      <c r="C84" s="287">
        <f>SUM(C86:C88)</f>
        <v>0</v>
      </c>
      <c r="D84" s="287">
        <f>SUM(D86:D88)</f>
        <v>0</v>
      </c>
      <c r="E84" s="287">
        <f>SUM(E86:E88)</f>
        <v>0</v>
      </c>
      <c r="F84" s="319"/>
    </row>
    <row r="85" spans="1:6" ht="16.5" customHeight="1">
      <c r="A85" s="294" t="s">
        <v>1986</v>
      </c>
      <c r="B85" s="290">
        <v>0</v>
      </c>
      <c r="C85" s="290">
        <f>SUM(C86:C87)</f>
        <v>0</v>
      </c>
      <c r="D85" s="290">
        <f>SUM(D86:D87)</f>
        <v>0</v>
      </c>
      <c r="E85" s="290">
        <f>SUM(E86:E87)</f>
        <v>0</v>
      </c>
      <c r="F85" s="80">
        <v>0.25</v>
      </c>
    </row>
    <row r="86" spans="1:6" ht="16.5" customHeight="1">
      <c r="A86" s="294" t="s">
        <v>1999</v>
      </c>
      <c r="B86" s="290">
        <v>0</v>
      </c>
      <c r="C86" s="290">
        <f aca="true" t="shared" si="36" ref="C86:C88">ROUND(B86*F86,2)</f>
        <v>0</v>
      </c>
      <c r="D86" s="290">
        <f aca="true" t="shared" si="37" ref="D86:D88">ROUND(B86*0.15,2)</f>
        <v>0</v>
      </c>
      <c r="E86" s="290">
        <f aca="true" t="shared" si="38" ref="E86:E88">B86-C86-D86</f>
        <v>0</v>
      </c>
      <c r="F86" s="80">
        <v>0.25</v>
      </c>
    </row>
    <row r="87" spans="1:6" ht="16.5" customHeight="1">
      <c r="A87" s="288" t="s">
        <v>2000</v>
      </c>
      <c r="B87" s="290">
        <v>0</v>
      </c>
      <c r="C87" s="290">
        <f t="shared" si="36"/>
        <v>0</v>
      </c>
      <c r="D87" s="290">
        <f t="shared" si="37"/>
        <v>0</v>
      </c>
      <c r="E87" s="290">
        <f t="shared" si="38"/>
        <v>0</v>
      </c>
      <c r="F87" s="80">
        <v>0.25</v>
      </c>
    </row>
    <row r="88" spans="1:6" ht="16.5" customHeight="1">
      <c r="A88" s="288" t="s">
        <v>768</v>
      </c>
      <c r="B88" s="290">
        <v>0</v>
      </c>
      <c r="C88" s="290">
        <f t="shared" si="36"/>
        <v>0</v>
      </c>
      <c r="D88" s="290">
        <f t="shared" si="37"/>
        <v>0</v>
      </c>
      <c r="E88" s="290">
        <f t="shared" si="38"/>
        <v>0</v>
      </c>
      <c r="F88" s="80">
        <v>0.25</v>
      </c>
    </row>
    <row r="89" spans="1:6" ht="16.5" customHeight="1">
      <c r="A89" s="285" t="s">
        <v>701</v>
      </c>
      <c r="B89" s="287">
        <f>SUM(B91:B97)</f>
        <v>9</v>
      </c>
      <c r="C89" s="287">
        <f>SUM(C91:C97)</f>
        <v>2.25</v>
      </c>
      <c r="D89" s="287">
        <f>SUM(D91:D97)</f>
        <v>1.35</v>
      </c>
      <c r="E89" s="287">
        <f>SUM(E91:E97)</f>
        <v>5.4</v>
      </c>
      <c r="F89" s="319"/>
    </row>
    <row r="90" spans="1:6" ht="16.5" customHeight="1">
      <c r="A90" s="305" t="s">
        <v>1986</v>
      </c>
      <c r="B90" s="290">
        <v>3</v>
      </c>
      <c r="C90" s="290">
        <f>SUM(C91:C95)</f>
        <v>0.75</v>
      </c>
      <c r="D90" s="290">
        <f>SUM(D91:D95)</f>
        <v>0.44999999999999996</v>
      </c>
      <c r="E90" s="290">
        <f>SUM(E91:E95)</f>
        <v>1.7999999999999998</v>
      </c>
      <c r="F90" s="80">
        <v>0.25</v>
      </c>
    </row>
    <row r="91" spans="1:6" ht="16.5" customHeight="1">
      <c r="A91" s="72" t="s">
        <v>2001</v>
      </c>
      <c r="B91" s="290">
        <v>0</v>
      </c>
      <c r="C91" s="290">
        <f aca="true" t="shared" si="39" ref="C91:C97">ROUND(B91*F91,2)</f>
        <v>0</v>
      </c>
      <c r="D91" s="290">
        <f aca="true" t="shared" si="40" ref="D91:D97">ROUND(B91*0.15,2)</f>
        <v>0</v>
      </c>
      <c r="E91" s="290">
        <f aca="true" t="shared" si="41" ref="E91:E97">B91-C91-D91</f>
        <v>0</v>
      </c>
      <c r="F91" s="80">
        <v>0.25</v>
      </c>
    </row>
    <row r="92" spans="1:6" ht="16.5" customHeight="1">
      <c r="A92" s="72" t="s">
        <v>2002</v>
      </c>
      <c r="B92" s="290">
        <v>0</v>
      </c>
      <c r="C92" s="290">
        <f t="shared" si="39"/>
        <v>0</v>
      </c>
      <c r="D92" s="290">
        <f t="shared" si="40"/>
        <v>0</v>
      </c>
      <c r="E92" s="290">
        <f t="shared" si="41"/>
        <v>0</v>
      </c>
      <c r="F92" s="80">
        <v>0.25</v>
      </c>
    </row>
    <row r="93" spans="1:6" ht="16.5" customHeight="1">
      <c r="A93" s="72" t="s">
        <v>2003</v>
      </c>
      <c r="B93" s="290">
        <v>2.4</v>
      </c>
      <c r="C93" s="290">
        <f t="shared" si="39"/>
        <v>0.6</v>
      </c>
      <c r="D93" s="290">
        <f t="shared" si="40"/>
        <v>0.36</v>
      </c>
      <c r="E93" s="290">
        <f t="shared" si="41"/>
        <v>1.44</v>
      </c>
      <c r="F93" s="80">
        <v>0.25</v>
      </c>
    </row>
    <row r="94" spans="1:6" ht="16.5" customHeight="1">
      <c r="A94" s="72" t="s">
        <v>2004</v>
      </c>
      <c r="B94" s="290">
        <v>0.6</v>
      </c>
      <c r="C94" s="290">
        <f t="shared" si="39"/>
        <v>0.15</v>
      </c>
      <c r="D94" s="290">
        <f t="shared" si="40"/>
        <v>0.09</v>
      </c>
      <c r="E94" s="290">
        <f t="shared" si="41"/>
        <v>0.36</v>
      </c>
      <c r="F94" s="80">
        <v>0.25</v>
      </c>
    </row>
    <row r="95" spans="1:6" ht="16.5" customHeight="1">
      <c r="A95" s="72" t="s">
        <v>2005</v>
      </c>
      <c r="B95" s="290">
        <v>0</v>
      </c>
      <c r="C95" s="290">
        <f t="shared" si="39"/>
        <v>0</v>
      </c>
      <c r="D95" s="290">
        <f t="shared" si="40"/>
        <v>0</v>
      </c>
      <c r="E95" s="290">
        <f t="shared" si="41"/>
        <v>0</v>
      </c>
      <c r="F95" s="80">
        <v>0.25</v>
      </c>
    </row>
    <row r="96" spans="1:6" ht="16.5" customHeight="1">
      <c r="A96" s="288" t="s">
        <v>1112</v>
      </c>
      <c r="B96" s="290">
        <v>0</v>
      </c>
      <c r="C96" s="290">
        <f t="shared" si="39"/>
        <v>0</v>
      </c>
      <c r="D96" s="290">
        <f t="shared" si="40"/>
        <v>0</v>
      </c>
      <c r="E96" s="290">
        <f t="shared" si="41"/>
        <v>0</v>
      </c>
      <c r="F96" s="80">
        <v>0.25</v>
      </c>
    </row>
    <row r="97" spans="1:6" ht="16.5" customHeight="1">
      <c r="A97" s="288" t="s">
        <v>770</v>
      </c>
      <c r="B97" s="290">
        <v>6</v>
      </c>
      <c r="C97" s="290">
        <f t="shared" si="39"/>
        <v>1.5</v>
      </c>
      <c r="D97" s="290">
        <f t="shared" si="40"/>
        <v>0.9</v>
      </c>
      <c r="E97" s="290">
        <f t="shared" si="41"/>
        <v>3.6</v>
      </c>
      <c r="F97" s="80">
        <v>0.25</v>
      </c>
    </row>
    <row r="98" spans="1:6" ht="16.5" customHeight="1">
      <c r="A98" s="285" t="s">
        <v>631</v>
      </c>
      <c r="B98" s="287">
        <f>SUM(B99:B101)</f>
        <v>7.2</v>
      </c>
      <c r="C98" s="287">
        <f>SUM(C99:C101)</f>
        <v>1.8</v>
      </c>
      <c r="D98" s="287">
        <f>SUM(D99:D101)</f>
        <v>1.08</v>
      </c>
      <c r="E98" s="287">
        <f>SUM(E99:E101)</f>
        <v>4.32</v>
      </c>
      <c r="F98" s="319"/>
    </row>
    <row r="99" spans="1:6" ht="16.5" customHeight="1">
      <c r="A99" s="288" t="s">
        <v>1113</v>
      </c>
      <c r="B99" s="290">
        <v>3</v>
      </c>
      <c r="C99" s="290">
        <f aca="true" t="shared" si="42" ref="C99:C101">ROUND(B99*F99,2)</f>
        <v>0.75</v>
      </c>
      <c r="D99" s="290">
        <f aca="true" t="shared" si="43" ref="D99:D101">ROUND(B99*0.15,2)</f>
        <v>0.45</v>
      </c>
      <c r="E99" s="290">
        <f aca="true" t="shared" si="44" ref="E99:E101">B99-C99-D99</f>
        <v>1.8</v>
      </c>
      <c r="F99" s="80">
        <v>0.25</v>
      </c>
    </row>
    <row r="100" spans="1:6" ht="16.5" customHeight="1">
      <c r="A100" s="288" t="s">
        <v>773</v>
      </c>
      <c r="B100" s="290">
        <v>1.2</v>
      </c>
      <c r="C100" s="290">
        <f t="shared" si="42"/>
        <v>0.3</v>
      </c>
      <c r="D100" s="290">
        <f t="shared" si="43"/>
        <v>0.18</v>
      </c>
      <c r="E100" s="290">
        <f t="shared" si="44"/>
        <v>0.72</v>
      </c>
      <c r="F100" s="80">
        <v>0.25</v>
      </c>
    </row>
    <row r="101" spans="1:6" ht="16.5" customHeight="1">
      <c r="A101" s="288" t="s">
        <v>632</v>
      </c>
      <c r="B101" s="290">
        <v>3</v>
      </c>
      <c r="C101" s="290">
        <f t="shared" si="42"/>
        <v>0.75</v>
      </c>
      <c r="D101" s="290">
        <f t="shared" si="43"/>
        <v>0.45</v>
      </c>
      <c r="E101" s="290">
        <f t="shared" si="44"/>
        <v>1.8</v>
      </c>
      <c r="F101" s="80">
        <v>0.25</v>
      </c>
    </row>
    <row r="102" spans="1:6" ht="16.5" customHeight="1">
      <c r="A102" s="285" t="s">
        <v>634</v>
      </c>
      <c r="B102" s="287">
        <f>SUM(B103:B137)</f>
        <v>818.9999999999999</v>
      </c>
      <c r="C102" s="287">
        <f>SUM(C103:C137)</f>
        <v>263.54999999999995</v>
      </c>
      <c r="D102" s="287">
        <f>SUM(D103:D137)</f>
        <v>122.85</v>
      </c>
      <c r="E102" s="287">
        <f>SUM(E103:E137)</f>
        <v>432.59999999999997</v>
      </c>
      <c r="F102" s="319"/>
    </row>
    <row r="103" spans="1:6" ht="16.5" customHeight="1">
      <c r="A103" s="72" t="s">
        <v>702</v>
      </c>
      <c r="B103" s="290">
        <v>3.6</v>
      </c>
      <c r="C103" s="290">
        <f aca="true" t="shared" si="45" ref="C103:C137">ROUND(B103*F103,2)</f>
        <v>0.9</v>
      </c>
      <c r="D103" s="290">
        <f aca="true" t="shared" si="46" ref="D103:D137">ROUND(B103*0.15,2)</f>
        <v>0.54</v>
      </c>
      <c r="E103" s="290">
        <f aca="true" t="shared" si="47" ref="E103:E137">B103-C103-D103</f>
        <v>2.16</v>
      </c>
      <c r="F103" s="80">
        <v>0.25</v>
      </c>
    </row>
    <row r="104" spans="1:6" ht="16.5" customHeight="1">
      <c r="A104" s="72" t="s">
        <v>635</v>
      </c>
      <c r="B104" s="290">
        <v>15</v>
      </c>
      <c r="C104" s="290">
        <f t="shared" si="45"/>
        <v>3.75</v>
      </c>
      <c r="D104" s="290">
        <f t="shared" si="46"/>
        <v>2.25</v>
      </c>
      <c r="E104" s="290">
        <f t="shared" si="47"/>
        <v>9</v>
      </c>
      <c r="F104" s="80">
        <v>0.25</v>
      </c>
    </row>
    <row r="105" spans="1:6" ht="16.5" customHeight="1">
      <c r="A105" s="72" t="s">
        <v>703</v>
      </c>
      <c r="B105" s="290">
        <v>39</v>
      </c>
      <c r="C105" s="290">
        <f t="shared" si="45"/>
        <v>9.75</v>
      </c>
      <c r="D105" s="290">
        <f t="shared" si="46"/>
        <v>5.85</v>
      </c>
      <c r="E105" s="290">
        <f t="shared" si="47"/>
        <v>23.4</v>
      </c>
      <c r="F105" s="80">
        <v>0.25</v>
      </c>
    </row>
    <row r="106" spans="1:6" ht="16.5" customHeight="1">
      <c r="A106" s="72" t="s">
        <v>704</v>
      </c>
      <c r="B106" s="290">
        <v>3</v>
      </c>
      <c r="C106" s="290">
        <f t="shared" si="45"/>
        <v>1.5</v>
      </c>
      <c r="D106" s="290">
        <f t="shared" si="46"/>
        <v>0.45</v>
      </c>
      <c r="E106" s="290">
        <f t="shared" si="47"/>
        <v>1.05</v>
      </c>
      <c r="F106" s="319">
        <v>0.5</v>
      </c>
    </row>
    <row r="107" spans="1:6" ht="16.5" customHeight="1">
      <c r="A107" s="72" t="s">
        <v>637</v>
      </c>
      <c r="B107" s="290">
        <v>60</v>
      </c>
      <c r="C107" s="290">
        <f t="shared" si="45"/>
        <v>15</v>
      </c>
      <c r="D107" s="290">
        <f t="shared" si="46"/>
        <v>9</v>
      </c>
      <c r="E107" s="290">
        <f t="shared" si="47"/>
        <v>36</v>
      </c>
      <c r="F107" s="80">
        <v>0.25</v>
      </c>
    </row>
    <row r="108" spans="1:6" ht="16.5" customHeight="1">
      <c r="A108" s="72" t="s">
        <v>639</v>
      </c>
      <c r="B108" s="290">
        <v>16.8</v>
      </c>
      <c r="C108" s="290">
        <f t="shared" si="45"/>
        <v>8.4</v>
      </c>
      <c r="D108" s="290">
        <f t="shared" si="46"/>
        <v>2.52</v>
      </c>
      <c r="E108" s="290">
        <f t="shared" si="47"/>
        <v>5.880000000000001</v>
      </c>
      <c r="F108" s="319">
        <v>0.5</v>
      </c>
    </row>
    <row r="109" spans="1:6" ht="16.5" customHeight="1">
      <c r="A109" s="72" t="s">
        <v>641</v>
      </c>
      <c r="B109" s="290">
        <v>57.6</v>
      </c>
      <c r="C109" s="290">
        <f t="shared" si="45"/>
        <v>28.8</v>
      </c>
      <c r="D109" s="290">
        <f t="shared" si="46"/>
        <v>8.64</v>
      </c>
      <c r="E109" s="290">
        <f t="shared" si="47"/>
        <v>20.16</v>
      </c>
      <c r="F109" s="319">
        <v>0.5</v>
      </c>
    </row>
    <row r="110" spans="1:6" ht="16.5" customHeight="1">
      <c r="A110" s="72" t="s">
        <v>705</v>
      </c>
      <c r="B110" s="290">
        <v>18</v>
      </c>
      <c r="C110" s="290">
        <f t="shared" si="45"/>
        <v>9</v>
      </c>
      <c r="D110" s="290">
        <f t="shared" si="46"/>
        <v>2.7</v>
      </c>
      <c r="E110" s="290">
        <f t="shared" si="47"/>
        <v>6.3</v>
      </c>
      <c r="F110" s="319">
        <v>0.5</v>
      </c>
    </row>
    <row r="111" spans="1:6" ht="16.5" customHeight="1">
      <c r="A111" s="72" t="s">
        <v>643</v>
      </c>
      <c r="B111" s="290">
        <v>0</v>
      </c>
      <c r="C111" s="290">
        <f t="shared" si="45"/>
        <v>0</v>
      </c>
      <c r="D111" s="290">
        <f t="shared" si="46"/>
        <v>0</v>
      </c>
      <c r="E111" s="290">
        <f t="shared" si="47"/>
        <v>0</v>
      </c>
      <c r="F111" s="80">
        <v>0.25</v>
      </c>
    </row>
    <row r="112" spans="1:6" ht="16.5" customHeight="1">
      <c r="A112" s="72" t="s">
        <v>647</v>
      </c>
      <c r="B112" s="290">
        <v>27</v>
      </c>
      <c r="C112" s="290">
        <f t="shared" si="45"/>
        <v>13.5</v>
      </c>
      <c r="D112" s="290">
        <f t="shared" si="46"/>
        <v>4.05</v>
      </c>
      <c r="E112" s="290">
        <f t="shared" si="47"/>
        <v>9.45</v>
      </c>
      <c r="F112" s="319">
        <v>0.5</v>
      </c>
    </row>
    <row r="113" spans="1:6" ht="16.5" customHeight="1">
      <c r="A113" s="72" t="s">
        <v>645</v>
      </c>
      <c r="B113" s="290">
        <v>36</v>
      </c>
      <c r="C113" s="290">
        <f t="shared" si="45"/>
        <v>18</v>
      </c>
      <c r="D113" s="290">
        <f t="shared" si="46"/>
        <v>5.4</v>
      </c>
      <c r="E113" s="290">
        <f t="shared" si="47"/>
        <v>12.6</v>
      </c>
      <c r="F113" s="319">
        <v>0.5</v>
      </c>
    </row>
    <row r="114" spans="1:6" ht="16.5" customHeight="1">
      <c r="A114" s="72" t="s">
        <v>706</v>
      </c>
      <c r="B114" s="290">
        <v>24</v>
      </c>
      <c r="C114" s="290">
        <f t="shared" si="45"/>
        <v>12</v>
      </c>
      <c r="D114" s="290">
        <f t="shared" si="46"/>
        <v>3.6</v>
      </c>
      <c r="E114" s="290">
        <f t="shared" si="47"/>
        <v>8.4</v>
      </c>
      <c r="F114" s="319">
        <v>0.5</v>
      </c>
    </row>
    <row r="115" spans="1:6" ht="16.5" customHeight="1">
      <c r="A115" s="72" t="s">
        <v>650</v>
      </c>
      <c r="B115" s="290">
        <v>4.8</v>
      </c>
      <c r="C115" s="290">
        <f t="shared" si="45"/>
        <v>1.2</v>
      </c>
      <c r="D115" s="290">
        <f t="shared" si="46"/>
        <v>0.72</v>
      </c>
      <c r="E115" s="290">
        <f t="shared" si="47"/>
        <v>2.88</v>
      </c>
      <c r="F115" s="80">
        <v>0.25</v>
      </c>
    </row>
    <row r="116" spans="1:6" ht="16.5" customHeight="1">
      <c r="A116" s="72" t="s">
        <v>707</v>
      </c>
      <c r="B116" s="290">
        <v>15.6</v>
      </c>
      <c r="C116" s="290">
        <f t="shared" si="45"/>
        <v>7.8</v>
      </c>
      <c r="D116" s="290">
        <f t="shared" si="46"/>
        <v>2.34</v>
      </c>
      <c r="E116" s="290">
        <f t="shared" si="47"/>
        <v>5.46</v>
      </c>
      <c r="F116" s="319">
        <v>0.5</v>
      </c>
    </row>
    <row r="117" spans="1:6" ht="16.5" customHeight="1">
      <c r="A117" s="72" t="s">
        <v>652</v>
      </c>
      <c r="B117" s="290">
        <v>120</v>
      </c>
      <c r="C117" s="290">
        <f t="shared" si="45"/>
        <v>30</v>
      </c>
      <c r="D117" s="290">
        <f t="shared" si="46"/>
        <v>18</v>
      </c>
      <c r="E117" s="290">
        <f t="shared" si="47"/>
        <v>72</v>
      </c>
      <c r="F117" s="80">
        <v>0.25</v>
      </c>
    </row>
    <row r="118" spans="1:6" ht="16.5" customHeight="1">
      <c r="A118" s="72" t="s">
        <v>655</v>
      </c>
      <c r="B118" s="290">
        <v>18</v>
      </c>
      <c r="C118" s="290">
        <f t="shared" si="45"/>
        <v>4.5</v>
      </c>
      <c r="D118" s="290">
        <f t="shared" si="46"/>
        <v>2.7</v>
      </c>
      <c r="E118" s="290">
        <f t="shared" si="47"/>
        <v>10.8</v>
      </c>
      <c r="F118" s="80">
        <v>0.25</v>
      </c>
    </row>
    <row r="119" spans="1:6" ht="16.5" customHeight="1">
      <c r="A119" s="72" t="s">
        <v>657</v>
      </c>
      <c r="B119" s="290">
        <v>24</v>
      </c>
      <c r="C119" s="290">
        <f t="shared" si="45"/>
        <v>6</v>
      </c>
      <c r="D119" s="290">
        <f t="shared" si="46"/>
        <v>3.6</v>
      </c>
      <c r="E119" s="290">
        <f t="shared" si="47"/>
        <v>14.4</v>
      </c>
      <c r="F119" s="80">
        <v>0.25</v>
      </c>
    </row>
    <row r="120" spans="1:6" ht="16.5" customHeight="1">
      <c r="A120" s="72" t="s">
        <v>665</v>
      </c>
      <c r="B120" s="290">
        <v>23.4</v>
      </c>
      <c r="C120" s="290">
        <f t="shared" si="45"/>
        <v>5.85</v>
      </c>
      <c r="D120" s="290">
        <f t="shared" si="46"/>
        <v>3.51</v>
      </c>
      <c r="E120" s="290">
        <f t="shared" si="47"/>
        <v>14.039999999999997</v>
      </c>
      <c r="F120" s="80">
        <v>0.25</v>
      </c>
    </row>
    <row r="121" spans="1:6" ht="16.5" customHeight="1">
      <c r="A121" s="72" t="s">
        <v>708</v>
      </c>
      <c r="B121" s="290">
        <v>19.2</v>
      </c>
      <c r="C121" s="290">
        <f t="shared" si="45"/>
        <v>4.8</v>
      </c>
      <c r="D121" s="290">
        <f t="shared" si="46"/>
        <v>2.88</v>
      </c>
      <c r="E121" s="290">
        <f t="shared" si="47"/>
        <v>11.52</v>
      </c>
      <c r="F121" s="80">
        <v>0.25</v>
      </c>
    </row>
    <row r="122" spans="1:6" ht="16.5" customHeight="1">
      <c r="A122" s="72" t="s">
        <v>659</v>
      </c>
      <c r="B122" s="290">
        <v>141.6</v>
      </c>
      <c r="C122" s="290">
        <f t="shared" si="45"/>
        <v>35.4</v>
      </c>
      <c r="D122" s="290">
        <f t="shared" si="46"/>
        <v>21.24</v>
      </c>
      <c r="E122" s="290">
        <f t="shared" si="47"/>
        <v>84.96</v>
      </c>
      <c r="F122" s="80">
        <v>0.25</v>
      </c>
    </row>
    <row r="123" spans="1:6" ht="16.5" customHeight="1">
      <c r="A123" s="72" t="s">
        <v>667</v>
      </c>
      <c r="B123" s="290">
        <v>12</v>
      </c>
      <c r="C123" s="290">
        <f t="shared" si="45"/>
        <v>3</v>
      </c>
      <c r="D123" s="290">
        <f t="shared" si="46"/>
        <v>1.8</v>
      </c>
      <c r="E123" s="290">
        <f t="shared" si="47"/>
        <v>7.2</v>
      </c>
      <c r="F123" s="80">
        <v>0.25</v>
      </c>
    </row>
    <row r="124" spans="1:6" ht="16.5" customHeight="1">
      <c r="A124" s="72" t="s">
        <v>670</v>
      </c>
      <c r="B124" s="290">
        <v>18</v>
      </c>
      <c r="C124" s="290">
        <f t="shared" si="45"/>
        <v>4.5</v>
      </c>
      <c r="D124" s="290">
        <f t="shared" si="46"/>
        <v>2.7</v>
      </c>
      <c r="E124" s="290">
        <f t="shared" si="47"/>
        <v>10.8</v>
      </c>
      <c r="F124" s="80">
        <v>0.25</v>
      </c>
    </row>
    <row r="125" spans="1:6" ht="16.5" customHeight="1">
      <c r="A125" s="72" t="s">
        <v>675</v>
      </c>
      <c r="B125" s="290">
        <v>0</v>
      </c>
      <c r="C125" s="290">
        <f t="shared" si="45"/>
        <v>0</v>
      </c>
      <c r="D125" s="290">
        <f t="shared" si="46"/>
        <v>0</v>
      </c>
      <c r="E125" s="290">
        <f t="shared" si="47"/>
        <v>0</v>
      </c>
      <c r="F125" s="80">
        <v>0.25</v>
      </c>
    </row>
    <row r="126" spans="1:6" ht="16.5" customHeight="1">
      <c r="A126" s="72" t="s">
        <v>677</v>
      </c>
      <c r="B126" s="290">
        <v>0</v>
      </c>
      <c r="C126" s="290">
        <f t="shared" si="45"/>
        <v>0</v>
      </c>
      <c r="D126" s="290">
        <f t="shared" si="46"/>
        <v>0</v>
      </c>
      <c r="E126" s="290">
        <f t="shared" si="47"/>
        <v>0</v>
      </c>
      <c r="F126" s="80">
        <v>0.25</v>
      </c>
    </row>
    <row r="127" spans="1:6" ht="16.5" customHeight="1">
      <c r="A127" s="72" t="s">
        <v>709</v>
      </c>
      <c r="B127" s="290">
        <v>0</v>
      </c>
      <c r="C127" s="290">
        <f t="shared" si="45"/>
        <v>0</v>
      </c>
      <c r="D127" s="290">
        <f t="shared" si="46"/>
        <v>0</v>
      </c>
      <c r="E127" s="290">
        <f t="shared" si="47"/>
        <v>0</v>
      </c>
      <c r="F127" s="80">
        <v>0.25</v>
      </c>
    </row>
    <row r="128" spans="1:6" ht="16.5" customHeight="1">
      <c r="A128" s="72" t="s">
        <v>673</v>
      </c>
      <c r="B128" s="290">
        <v>0</v>
      </c>
      <c r="C128" s="290">
        <f t="shared" si="45"/>
        <v>0</v>
      </c>
      <c r="D128" s="290">
        <f t="shared" si="46"/>
        <v>0</v>
      </c>
      <c r="E128" s="290">
        <f t="shared" si="47"/>
        <v>0</v>
      </c>
      <c r="F128" s="80">
        <v>0.25</v>
      </c>
    </row>
    <row r="129" spans="1:6" ht="16.5" customHeight="1">
      <c r="A129" s="72" t="s">
        <v>679</v>
      </c>
      <c r="B129" s="290">
        <v>44.4</v>
      </c>
      <c r="C129" s="290">
        <f t="shared" si="45"/>
        <v>11.1</v>
      </c>
      <c r="D129" s="290">
        <f t="shared" si="46"/>
        <v>6.66</v>
      </c>
      <c r="E129" s="290">
        <f t="shared" si="47"/>
        <v>26.639999999999997</v>
      </c>
      <c r="F129" s="80">
        <v>0.25</v>
      </c>
    </row>
    <row r="130" spans="1:6" ht="16.5" customHeight="1">
      <c r="A130" s="72" t="s">
        <v>710</v>
      </c>
      <c r="B130" s="290">
        <v>20.4</v>
      </c>
      <c r="C130" s="290">
        <f t="shared" si="45"/>
        <v>10.2</v>
      </c>
      <c r="D130" s="290">
        <f t="shared" si="46"/>
        <v>3.06</v>
      </c>
      <c r="E130" s="290">
        <f t="shared" si="47"/>
        <v>7.139999999999999</v>
      </c>
      <c r="F130" s="319">
        <v>0.5</v>
      </c>
    </row>
    <row r="131" spans="1:6" ht="16.5" customHeight="1">
      <c r="A131" s="72" t="s">
        <v>711</v>
      </c>
      <c r="B131" s="290">
        <v>12</v>
      </c>
      <c r="C131" s="290">
        <f t="shared" si="45"/>
        <v>6</v>
      </c>
      <c r="D131" s="290">
        <f t="shared" si="46"/>
        <v>1.8</v>
      </c>
      <c r="E131" s="290">
        <f t="shared" si="47"/>
        <v>4.2</v>
      </c>
      <c r="F131" s="319">
        <v>0.5</v>
      </c>
    </row>
    <row r="132" spans="1:6" ht="16.5" customHeight="1">
      <c r="A132" s="72" t="s">
        <v>681</v>
      </c>
      <c r="B132" s="290">
        <v>1.8</v>
      </c>
      <c r="C132" s="290">
        <f t="shared" si="45"/>
        <v>0.45</v>
      </c>
      <c r="D132" s="290">
        <f t="shared" si="46"/>
        <v>0.27</v>
      </c>
      <c r="E132" s="290">
        <f t="shared" si="47"/>
        <v>1.08</v>
      </c>
      <c r="F132" s="80">
        <v>0.25</v>
      </c>
    </row>
    <row r="133" spans="1:6" ht="16.5" customHeight="1">
      <c r="A133" s="72" t="s">
        <v>683</v>
      </c>
      <c r="B133" s="290">
        <v>6</v>
      </c>
      <c r="C133" s="290">
        <f t="shared" si="45"/>
        <v>1.5</v>
      </c>
      <c r="D133" s="290">
        <f t="shared" si="46"/>
        <v>0.9</v>
      </c>
      <c r="E133" s="290">
        <f t="shared" si="47"/>
        <v>3.6</v>
      </c>
      <c r="F133" s="80">
        <v>0.25</v>
      </c>
    </row>
    <row r="134" spans="1:6" ht="16.5" customHeight="1">
      <c r="A134" s="72" t="s">
        <v>686</v>
      </c>
      <c r="B134" s="290">
        <v>4.8</v>
      </c>
      <c r="C134" s="290">
        <f t="shared" si="45"/>
        <v>2.4</v>
      </c>
      <c r="D134" s="290">
        <f t="shared" si="46"/>
        <v>0.72</v>
      </c>
      <c r="E134" s="290">
        <f t="shared" si="47"/>
        <v>1.68</v>
      </c>
      <c r="F134" s="319">
        <v>0.5</v>
      </c>
    </row>
    <row r="135" spans="1:6" ht="16.5" customHeight="1">
      <c r="A135" s="72" t="s">
        <v>688</v>
      </c>
      <c r="B135" s="290">
        <v>0</v>
      </c>
      <c r="C135" s="290">
        <f t="shared" si="45"/>
        <v>0</v>
      </c>
      <c r="D135" s="290">
        <f t="shared" si="46"/>
        <v>0</v>
      </c>
      <c r="E135" s="290">
        <f t="shared" si="47"/>
        <v>0</v>
      </c>
      <c r="F135" s="80">
        <v>0.25</v>
      </c>
    </row>
    <row r="136" spans="1:6" ht="16.5" customHeight="1">
      <c r="A136" s="72" t="s">
        <v>691</v>
      </c>
      <c r="B136" s="290">
        <v>30</v>
      </c>
      <c r="C136" s="290">
        <f t="shared" si="45"/>
        <v>7.5</v>
      </c>
      <c r="D136" s="290">
        <f t="shared" si="46"/>
        <v>4.5</v>
      </c>
      <c r="E136" s="290">
        <f t="shared" si="47"/>
        <v>18</v>
      </c>
      <c r="F136" s="80">
        <v>0.25</v>
      </c>
    </row>
    <row r="137" spans="1:6" ht="16.5" customHeight="1">
      <c r="A137" s="72" t="s">
        <v>693</v>
      </c>
      <c r="B137" s="290">
        <v>3</v>
      </c>
      <c r="C137" s="290">
        <f t="shared" si="45"/>
        <v>0.75</v>
      </c>
      <c r="D137" s="290">
        <f t="shared" si="46"/>
        <v>0.45</v>
      </c>
      <c r="E137" s="290">
        <f t="shared" si="47"/>
        <v>1.8</v>
      </c>
      <c r="F137" s="80">
        <v>0.25</v>
      </c>
    </row>
    <row r="138" spans="1:6" ht="18.75" customHeight="1">
      <c r="A138" s="321" t="s">
        <v>2006</v>
      </c>
      <c r="B138" s="321"/>
      <c r="C138" s="321"/>
      <c r="D138" s="321"/>
      <c r="E138" s="321"/>
      <c r="F138" s="321"/>
    </row>
    <row r="139" spans="1:6" ht="63" customHeight="1">
      <c r="A139" s="321" t="s">
        <v>2007</v>
      </c>
      <c r="B139" s="321"/>
      <c r="C139" s="321"/>
      <c r="D139" s="321"/>
      <c r="E139" s="321"/>
      <c r="F139" s="321"/>
    </row>
    <row r="140" spans="1:6" ht="19.5" customHeight="1">
      <c r="A140" s="322"/>
      <c r="B140" s="322"/>
      <c r="C140" s="322"/>
      <c r="D140" s="322"/>
      <c r="E140" s="322"/>
      <c r="F140" s="322"/>
    </row>
  </sheetData>
  <sheetProtection/>
  <mergeCells count="7">
    <mergeCell ref="A2:F2"/>
    <mergeCell ref="C4:F4"/>
    <mergeCell ref="A138:F138"/>
    <mergeCell ref="A139:F139"/>
    <mergeCell ref="A140:F140"/>
    <mergeCell ref="A4:A5"/>
    <mergeCell ref="B4:B5"/>
  </mergeCells>
  <printOptions horizontalCentered="1"/>
  <pageMargins left="0.38958333333333334" right="0.38958333333333334" top="0.5902777777777778" bottom="0.7909722222222222" header="0.5118055555555555" footer="0.5118055555555555"/>
  <pageSetup fitToHeight="0" fitToWidth="1" horizontalDpi="600" verticalDpi="600" orientation="portrait" paperSize="9"/>
</worksheet>
</file>

<file path=xl/worksheets/sheet31.xml><?xml version="1.0" encoding="utf-8"?>
<worksheet xmlns="http://schemas.openxmlformats.org/spreadsheetml/2006/main" xmlns:r="http://schemas.openxmlformats.org/officeDocument/2006/relationships">
  <sheetPr>
    <tabColor rgb="FFFFFF00"/>
  </sheetPr>
  <dimension ref="A1:M137"/>
  <sheetViews>
    <sheetView view="pageBreakPreview" zoomScale="115" zoomScaleSheetLayoutView="115" workbookViewId="0" topLeftCell="A1">
      <selection activeCell="C7" sqref="C7"/>
    </sheetView>
  </sheetViews>
  <sheetFormatPr defaultColWidth="10.28125" defaultRowHeight="12.75"/>
  <cols>
    <col min="1" max="1" width="20.8515625" style="272" customWidth="1"/>
    <col min="2" max="2" width="27.8515625" style="272" customWidth="1"/>
    <col min="3" max="3" width="28.140625" style="272" customWidth="1"/>
    <col min="4" max="231" width="10.28125" style="272" customWidth="1"/>
    <col min="232" max="16384" width="10.28125" style="274" customWidth="1"/>
  </cols>
  <sheetData>
    <row r="1" spans="1:3" ht="30" customHeight="1">
      <c r="A1" s="272" t="s">
        <v>2008</v>
      </c>
      <c r="B1" s="275"/>
      <c r="C1" s="275"/>
    </row>
    <row r="2" spans="1:13" ht="27.75" customHeight="1">
      <c r="A2" s="276" t="s">
        <v>2009</v>
      </c>
      <c r="B2" s="276"/>
      <c r="C2" s="276"/>
      <c r="D2" s="277"/>
      <c r="E2" s="277"/>
      <c r="F2" s="277"/>
      <c r="G2" s="277"/>
      <c r="H2" s="277"/>
      <c r="I2" s="277"/>
      <c r="J2" s="277"/>
      <c r="K2" s="277"/>
      <c r="L2" s="277"/>
      <c r="M2" s="277"/>
    </row>
    <row r="3" spans="1:3" s="272" customFormat="1" ht="12">
      <c r="A3" s="278"/>
      <c r="B3" s="278"/>
      <c r="C3" s="279"/>
    </row>
    <row r="4" spans="1:3" s="273" customFormat="1" ht="24.75" customHeight="1">
      <c r="A4" s="280" t="s">
        <v>1891</v>
      </c>
      <c r="B4" s="281" t="s">
        <v>2010</v>
      </c>
      <c r="C4" s="282" t="s">
        <v>2011</v>
      </c>
    </row>
    <row r="5" spans="1:3" s="273" customFormat="1" ht="21" customHeight="1">
      <c r="A5" s="280" t="s">
        <v>9</v>
      </c>
      <c r="B5" s="283">
        <f>B6+B13+B20+B26+B31+B39+B44+B48+B55+B66+B70+B77+B83+B88+B97+B101</f>
        <v>2470</v>
      </c>
      <c r="C5" s="284">
        <f>C6+C13+C20+C26+C31+C39+C44+C48+C55+C66+C70+C77+C83+C88+C97+C101</f>
        <v>1482</v>
      </c>
    </row>
    <row r="6" spans="1:3" s="273" customFormat="1" ht="21" customHeight="1">
      <c r="A6" s="285" t="s">
        <v>948</v>
      </c>
      <c r="B6" s="286">
        <f>SUM(B7:B12)</f>
        <v>32</v>
      </c>
      <c r="C6" s="287">
        <f>SUM(C7:C12)</f>
        <v>19.2</v>
      </c>
    </row>
    <row r="7" spans="1:3" ht="21" customHeight="1">
      <c r="A7" s="288" t="s">
        <v>1093</v>
      </c>
      <c r="B7" s="289">
        <v>0</v>
      </c>
      <c r="C7" s="290">
        <f aca="true" t="shared" si="0" ref="C7:C12">ROUND((B7*6000)/10000,2)</f>
        <v>0</v>
      </c>
    </row>
    <row r="8" spans="1:3" ht="21" customHeight="1">
      <c r="A8" s="288" t="s">
        <v>1324</v>
      </c>
      <c r="B8" s="289">
        <v>0</v>
      </c>
      <c r="C8" s="290">
        <f t="shared" si="0"/>
        <v>0</v>
      </c>
    </row>
    <row r="9" spans="1:3" ht="21" customHeight="1">
      <c r="A9" s="288" t="s">
        <v>1325</v>
      </c>
      <c r="B9" s="289">
        <v>0</v>
      </c>
      <c r="C9" s="290">
        <f t="shared" si="0"/>
        <v>0</v>
      </c>
    </row>
    <row r="10" spans="1:3" ht="21" customHeight="1">
      <c r="A10" s="288" t="s">
        <v>1095</v>
      </c>
      <c r="B10" s="289">
        <v>6</v>
      </c>
      <c r="C10" s="290">
        <f t="shared" si="0"/>
        <v>3.6</v>
      </c>
    </row>
    <row r="11" spans="1:3" ht="21" customHeight="1">
      <c r="A11" s="288" t="s">
        <v>1096</v>
      </c>
      <c r="B11" s="289">
        <v>2</v>
      </c>
      <c r="C11" s="290">
        <f t="shared" si="0"/>
        <v>1.2</v>
      </c>
    </row>
    <row r="12" spans="1:3" ht="21" customHeight="1">
      <c r="A12" s="288" t="s">
        <v>1094</v>
      </c>
      <c r="B12" s="289">
        <v>24</v>
      </c>
      <c r="C12" s="290">
        <f t="shared" si="0"/>
        <v>14.4</v>
      </c>
    </row>
    <row r="13" spans="1:3" s="273" customFormat="1" ht="21" customHeight="1">
      <c r="A13" s="285" t="s">
        <v>598</v>
      </c>
      <c r="B13" s="291">
        <f>SUM(B14:B19)</f>
        <v>305</v>
      </c>
      <c r="C13" s="287">
        <f>SUM(C14:C19)</f>
        <v>182.99999999999997</v>
      </c>
    </row>
    <row r="14" spans="1:3" ht="21" customHeight="1">
      <c r="A14" s="288" t="s">
        <v>1098</v>
      </c>
      <c r="B14" s="289">
        <v>98</v>
      </c>
      <c r="C14" s="290">
        <f aca="true" t="shared" si="1" ref="C14:C19">ROUND((B14*6000)/10000,2)</f>
        <v>58.8</v>
      </c>
    </row>
    <row r="15" spans="1:3" ht="21" customHeight="1">
      <c r="A15" s="288" t="s">
        <v>1097</v>
      </c>
      <c r="B15" s="289">
        <v>26</v>
      </c>
      <c r="C15" s="290">
        <f t="shared" si="1"/>
        <v>15.6</v>
      </c>
    </row>
    <row r="16" spans="1:3" ht="21" customHeight="1">
      <c r="A16" s="288" t="s">
        <v>1099</v>
      </c>
      <c r="B16" s="289">
        <v>55</v>
      </c>
      <c r="C16" s="290">
        <f t="shared" si="1"/>
        <v>33</v>
      </c>
    </row>
    <row r="17" spans="1:3" ht="21" customHeight="1">
      <c r="A17" s="288" t="s">
        <v>723</v>
      </c>
      <c r="B17" s="289">
        <v>50</v>
      </c>
      <c r="C17" s="290">
        <f t="shared" si="1"/>
        <v>30</v>
      </c>
    </row>
    <row r="18" spans="1:3" ht="21" customHeight="1">
      <c r="A18" s="288" t="s">
        <v>726</v>
      </c>
      <c r="B18" s="289">
        <v>30</v>
      </c>
      <c r="C18" s="290">
        <f t="shared" si="1"/>
        <v>18</v>
      </c>
    </row>
    <row r="19" spans="1:3" ht="21" customHeight="1">
      <c r="A19" s="288" t="s">
        <v>599</v>
      </c>
      <c r="B19" s="289">
        <v>46</v>
      </c>
      <c r="C19" s="290">
        <f t="shared" si="1"/>
        <v>27.6</v>
      </c>
    </row>
    <row r="20" spans="1:3" s="273" customFormat="1" ht="21" customHeight="1">
      <c r="A20" s="285" t="s">
        <v>601</v>
      </c>
      <c r="B20" s="291">
        <f>SUM(B22:B25)</f>
        <v>154</v>
      </c>
      <c r="C20" s="287">
        <f>SUM(C22:C25)</f>
        <v>92.4</v>
      </c>
    </row>
    <row r="21" spans="1:3" s="273" customFormat="1" ht="21" customHeight="1">
      <c r="A21" s="285" t="s">
        <v>1986</v>
      </c>
      <c r="B21" s="291">
        <f>B22</f>
        <v>5</v>
      </c>
      <c r="C21" s="290">
        <f>C22</f>
        <v>3</v>
      </c>
    </row>
    <row r="22" spans="1:3" s="273" customFormat="1" ht="21" customHeight="1">
      <c r="A22" s="285" t="s">
        <v>1987</v>
      </c>
      <c r="B22" s="291">
        <v>5</v>
      </c>
      <c r="C22" s="290">
        <f aca="true" t="shared" si="2" ref="C22:C25">ROUND((B22*6000)/10000,2)</f>
        <v>3</v>
      </c>
    </row>
    <row r="23" spans="1:3" ht="21" customHeight="1">
      <c r="A23" s="288" t="s">
        <v>1100</v>
      </c>
      <c r="B23" s="72">
        <v>0</v>
      </c>
      <c r="C23" s="290">
        <f t="shared" si="2"/>
        <v>0</v>
      </c>
    </row>
    <row r="24" spans="1:3" ht="21" customHeight="1">
      <c r="A24" s="288" t="s">
        <v>729</v>
      </c>
      <c r="B24" s="72">
        <v>81</v>
      </c>
      <c r="C24" s="290">
        <f t="shared" si="2"/>
        <v>48.6</v>
      </c>
    </row>
    <row r="25" spans="1:3" ht="21" customHeight="1">
      <c r="A25" s="288" t="s">
        <v>602</v>
      </c>
      <c r="B25" s="72">
        <v>68</v>
      </c>
      <c r="C25" s="290">
        <f t="shared" si="2"/>
        <v>40.8</v>
      </c>
    </row>
    <row r="26" spans="1:3" s="273" customFormat="1" ht="21" customHeight="1">
      <c r="A26" s="285" t="s">
        <v>604</v>
      </c>
      <c r="B26" s="291">
        <f>SUM(B27:B30)</f>
        <v>101</v>
      </c>
      <c r="C26" s="287">
        <f>SUM(C27:C30)</f>
        <v>60.6</v>
      </c>
    </row>
    <row r="27" spans="1:3" ht="21" customHeight="1">
      <c r="A27" s="288" t="s">
        <v>1101</v>
      </c>
      <c r="B27" s="292">
        <v>20</v>
      </c>
      <c r="C27" s="290">
        <f aca="true" t="shared" si="3" ref="C27:C30">ROUND((B27*6000)/10000,2)</f>
        <v>12</v>
      </c>
    </row>
    <row r="28" spans="1:3" ht="21" customHeight="1">
      <c r="A28" s="288" t="s">
        <v>605</v>
      </c>
      <c r="B28" s="292">
        <v>60</v>
      </c>
      <c r="C28" s="290">
        <f t="shared" si="3"/>
        <v>36</v>
      </c>
    </row>
    <row r="29" spans="1:3" ht="21" customHeight="1">
      <c r="A29" s="288" t="s">
        <v>733</v>
      </c>
      <c r="B29" s="292">
        <v>20</v>
      </c>
      <c r="C29" s="290">
        <f t="shared" si="3"/>
        <v>12</v>
      </c>
    </row>
    <row r="30" spans="1:3" ht="21" customHeight="1">
      <c r="A30" s="288" t="s">
        <v>735</v>
      </c>
      <c r="B30" s="293">
        <v>1</v>
      </c>
      <c r="C30" s="290">
        <f t="shared" si="3"/>
        <v>0.6</v>
      </c>
    </row>
    <row r="31" spans="1:3" s="273" customFormat="1" ht="21" customHeight="1">
      <c r="A31" s="285" t="s">
        <v>607</v>
      </c>
      <c r="B31" s="291">
        <f>B32+B35+B36+B37+B38</f>
        <v>33</v>
      </c>
      <c r="C31" s="287">
        <f>C32+C35+C36+C37+C38</f>
        <v>19.799999999999997</v>
      </c>
    </row>
    <row r="32" spans="1:3" ht="21" customHeight="1">
      <c r="A32" s="294" t="s">
        <v>1986</v>
      </c>
      <c r="B32" s="295">
        <f>SUM(B33:B34)</f>
        <v>10</v>
      </c>
      <c r="C32" s="296">
        <f>SUM(C33:C34)</f>
        <v>6</v>
      </c>
    </row>
    <row r="33" spans="1:3" ht="21" customHeight="1">
      <c r="A33" s="294" t="s">
        <v>1988</v>
      </c>
      <c r="B33" s="297">
        <v>9</v>
      </c>
      <c r="C33" s="290">
        <f aca="true" t="shared" si="4" ref="C33:C38">ROUND((B33*6000)/10000,2)</f>
        <v>5.4</v>
      </c>
    </row>
    <row r="34" spans="1:3" ht="21" customHeight="1">
      <c r="A34" s="288" t="s">
        <v>1989</v>
      </c>
      <c r="B34" s="292">
        <v>1</v>
      </c>
      <c r="C34" s="290">
        <f t="shared" si="4"/>
        <v>0.6</v>
      </c>
    </row>
    <row r="35" spans="1:3" ht="21" customHeight="1">
      <c r="A35" s="288" t="s">
        <v>1102</v>
      </c>
      <c r="B35" s="292">
        <v>1</v>
      </c>
      <c r="C35" s="290">
        <f t="shared" si="4"/>
        <v>0.6</v>
      </c>
    </row>
    <row r="36" spans="1:3" ht="21" customHeight="1">
      <c r="A36" s="288" t="s">
        <v>1103</v>
      </c>
      <c r="B36" s="292"/>
      <c r="C36" s="290">
        <f t="shared" si="4"/>
        <v>0</v>
      </c>
    </row>
    <row r="37" spans="1:3" ht="21" customHeight="1">
      <c r="A37" s="288" t="s">
        <v>608</v>
      </c>
      <c r="B37" s="292">
        <v>0</v>
      </c>
      <c r="C37" s="290">
        <f t="shared" si="4"/>
        <v>0</v>
      </c>
    </row>
    <row r="38" spans="1:3" ht="21" customHeight="1">
      <c r="A38" s="288" t="s">
        <v>740</v>
      </c>
      <c r="B38" s="297">
        <v>22</v>
      </c>
      <c r="C38" s="290">
        <f t="shared" si="4"/>
        <v>13.2</v>
      </c>
    </row>
    <row r="39" spans="1:3" s="273" customFormat="1" ht="21" customHeight="1">
      <c r="A39" s="285" t="s">
        <v>978</v>
      </c>
      <c r="B39" s="291">
        <f>B40+B43</f>
        <v>12</v>
      </c>
      <c r="C39" s="287">
        <f>C40+C43</f>
        <v>7.2</v>
      </c>
    </row>
    <row r="40" spans="1:3" ht="21" customHeight="1">
      <c r="A40" s="294" t="s">
        <v>1986</v>
      </c>
      <c r="B40" s="298">
        <f>B41+B42</f>
        <v>2</v>
      </c>
      <c r="C40" s="290">
        <f>C41+C42</f>
        <v>1.2</v>
      </c>
    </row>
    <row r="41" spans="1:3" ht="21" customHeight="1">
      <c r="A41" s="294" t="s">
        <v>1990</v>
      </c>
      <c r="B41" s="292">
        <v>0</v>
      </c>
      <c r="C41" s="290">
        <f aca="true" t="shared" si="5" ref="C41:C43">ROUND((B41*6000)/10000,2)</f>
        <v>0</v>
      </c>
    </row>
    <row r="42" spans="1:3" ht="21" customHeight="1">
      <c r="A42" s="288" t="s">
        <v>1991</v>
      </c>
      <c r="B42" s="292">
        <v>2</v>
      </c>
      <c r="C42" s="290">
        <f t="shared" si="5"/>
        <v>1.2</v>
      </c>
    </row>
    <row r="43" spans="1:3" ht="21" customHeight="1">
      <c r="A43" s="288" t="s">
        <v>1992</v>
      </c>
      <c r="B43" s="292">
        <v>10</v>
      </c>
      <c r="C43" s="290">
        <f t="shared" si="5"/>
        <v>6</v>
      </c>
    </row>
    <row r="44" spans="1:3" s="273" customFormat="1" ht="21" customHeight="1">
      <c r="A44" s="285" t="s">
        <v>610</v>
      </c>
      <c r="B44" s="291">
        <f>SUM(B45:B47)</f>
        <v>50</v>
      </c>
      <c r="C44" s="287">
        <f>SUM(C45:C47)</f>
        <v>30</v>
      </c>
    </row>
    <row r="45" spans="1:3" ht="21" customHeight="1">
      <c r="A45" s="288" t="s">
        <v>611</v>
      </c>
      <c r="B45" s="292">
        <v>50</v>
      </c>
      <c r="C45" s="290">
        <f aca="true" t="shared" si="6" ref="C45:C47">ROUND((B45*6000)/10000,2)</f>
        <v>30</v>
      </c>
    </row>
    <row r="46" spans="1:3" ht="21" customHeight="1">
      <c r="A46" s="288" t="s">
        <v>613</v>
      </c>
      <c r="B46" s="292">
        <v>0</v>
      </c>
      <c r="C46" s="290">
        <f t="shared" si="6"/>
        <v>0</v>
      </c>
    </row>
    <row r="47" spans="1:3" ht="21" customHeight="1">
      <c r="A47" s="288" t="s">
        <v>615</v>
      </c>
      <c r="B47" s="292">
        <v>0</v>
      </c>
      <c r="C47" s="290">
        <f t="shared" si="6"/>
        <v>0</v>
      </c>
    </row>
    <row r="48" spans="1:3" s="273" customFormat="1" ht="21" customHeight="1">
      <c r="A48" s="285" t="s">
        <v>617</v>
      </c>
      <c r="B48" s="291">
        <f>B49+B52+B53+B54</f>
        <v>35</v>
      </c>
      <c r="C48" s="287">
        <f>C49+C52+C53+C54</f>
        <v>21</v>
      </c>
    </row>
    <row r="49" spans="1:3" ht="21" customHeight="1">
      <c r="A49" s="294" t="s">
        <v>1986</v>
      </c>
      <c r="B49" s="298">
        <f>B50+B51</f>
        <v>2</v>
      </c>
      <c r="C49" s="290">
        <f>C50+C51</f>
        <v>1.2</v>
      </c>
    </row>
    <row r="50" spans="1:3" ht="21" customHeight="1">
      <c r="A50" s="294" t="s">
        <v>1993</v>
      </c>
      <c r="B50" s="292">
        <v>2</v>
      </c>
      <c r="C50" s="290">
        <f aca="true" t="shared" si="7" ref="C50:C54">ROUND((B50*6000)/10000,2)</f>
        <v>1.2</v>
      </c>
    </row>
    <row r="51" spans="1:3" ht="21" customHeight="1">
      <c r="A51" s="288" t="s">
        <v>1994</v>
      </c>
      <c r="B51" s="72">
        <v>0</v>
      </c>
      <c r="C51" s="290">
        <f t="shared" si="7"/>
        <v>0</v>
      </c>
    </row>
    <row r="52" spans="1:3" ht="21" customHeight="1">
      <c r="A52" s="288" t="s">
        <v>1105</v>
      </c>
      <c r="B52" s="289">
        <v>10</v>
      </c>
      <c r="C52" s="290">
        <f t="shared" si="7"/>
        <v>6</v>
      </c>
    </row>
    <row r="53" spans="1:3" ht="21" customHeight="1">
      <c r="A53" s="288" t="s">
        <v>746</v>
      </c>
      <c r="B53" s="292">
        <v>10</v>
      </c>
      <c r="C53" s="290">
        <f t="shared" si="7"/>
        <v>6</v>
      </c>
    </row>
    <row r="54" spans="1:3" ht="21" customHeight="1">
      <c r="A54" s="288" t="s">
        <v>618</v>
      </c>
      <c r="B54" s="292">
        <v>13</v>
      </c>
      <c r="C54" s="290">
        <f t="shared" si="7"/>
        <v>7.8</v>
      </c>
    </row>
    <row r="55" spans="1:3" s="273" customFormat="1" ht="21" customHeight="1">
      <c r="A55" s="285" t="s">
        <v>620</v>
      </c>
      <c r="B55" s="291">
        <f>B56+B60+B61+B62+B63+B64+B65</f>
        <v>149</v>
      </c>
      <c r="C55" s="287">
        <f>C56+C60+C61+C62+C63+C64+C65</f>
        <v>89.4</v>
      </c>
    </row>
    <row r="56" spans="1:3" ht="21" customHeight="1">
      <c r="A56" s="294" t="s">
        <v>1986</v>
      </c>
      <c r="B56" s="298">
        <f>B57+B58+B59</f>
        <v>22</v>
      </c>
      <c r="C56" s="290">
        <f>C57+C58+C59</f>
        <v>13.2</v>
      </c>
    </row>
    <row r="57" spans="1:3" ht="21" customHeight="1">
      <c r="A57" s="299" t="s">
        <v>1995</v>
      </c>
      <c r="B57" s="292">
        <v>22</v>
      </c>
      <c r="C57" s="290">
        <f aca="true" t="shared" si="8" ref="C57:C65">ROUND((B57*6000)/10000,2)</f>
        <v>13.2</v>
      </c>
    </row>
    <row r="58" spans="1:3" ht="21" customHeight="1">
      <c r="A58" s="300" t="s">
        <v>1996</v>
      </c>
      <c r="B58" s="292">
        <v>0</v>
      </c>
      <c r="C58" s="290">
        <f t="shared" si="8"/>
        <v>0</v>
      </c>
    </row>
    <row r="59" spans="1:3" ht="21" customHeight="1">
      <c r="A59" s="300" t="s">
        <v>1997</v>
      </c>
      <c r="B59" s="292">
        <v>0</v>
      </c>
      <c r="C59" s="290">
        <f t="shared" si="8"/>
        <v>0</v>
      </c>
    </row>
    <row r="60" spans="1:3" ht="21" customHeight="1">
      <c r="A60" s="288" t="s">
        <v>1334</v>
      </c>
      <c r="B60" s="292">
        <v>5</v>
      </c>
      <c r="C60" s="290">
        <f t="shared" si="8"/>
        <v>3</v>
      </c>
    </row>
    <row r="61" spans="1:3" ht="21" customHeight="1">
      <c r="A61" s="288" t="s">
        <v>1335</v>
      </c>
      <c r="B61" s="292">
        <v>0</v>
      </c>
      <c r="C61" s="287">
        <f t="shared" si="8"/>
        <v>0</v>
      </c>
    </row>
    <row r="62" spans="1:3" ht="21" customHeight="1">
      <c r="A62" s="288" t="s">
        <v>1106</v>
      </c>
      <c r="B62" s="301" t="s">
        <v>2012</v>
      </c>
      <c r="C62" s="287">
        <f t="shared" si="8"/>
        <v>0</v>
      </c>
    </row>
    <row r="63" spans="1:3" ht="21" customHeight="1">
      <c r="A63" s="288" t="s">
        <v>1107</v>
      </c>
      <c r="B63" s="302">
        <v>17</v>
      </c>
      <c r="C63" s="290">
        <f t="shared" si="8"/>
        <v>10.2</v>
      </c>
    </row>
    <row r="64" spans="1:3" ht="21" customHeight="1">
      <c r="A64" s="288" t="s">
        <v>621</v>
      </c>
      <c r="B64" s="292">
        <v>85</v>
      </c>
      <c r="C64" s="290">
        <f t="shared" si="8"/>
        <v>51</v>
      </c>
    </row>
    <row r="65" spans="1:3" ht="21" customHeight="1">
      <c r="A65" s="288" t="s">
        <v>623</v>
      </c>
      <c r="B65" s="10">
        <v>20</v>
      </c>
      <c r="C65" s="290">
        <f t="shared" si="8"/>
        <v>12</v>
      </c>
    </row>
    <row r="66" spans="1:3" s="273" customFormat="1" ht="21" customHeight="1">
      <c r="A66" s="285" t="s">
        <v>625</v>
      </c>
      <c r="B66" s="291">
        <f>SUM(B67:B69)</f>
        <v>61</v>
      </c>
      <c r="C66" s="287">
        <f>SUM(C67:C69)</f>
        <v>36.6</v>
      </c>
    </row>
    <row r="67" spans="1:3" ht="21" customHeight="1">
      <c r="A67" s="288" t="s">
        <v>1108</v>
      </c>
      <c r="B67" s="303">
        <v>3</v>
      </c>
      <c r="C67" s="290">
        <f aca="true" t="shared" si="9" ref="C67:C69">ROUND((B67*6000)/10000,2)</f>
        <v>1.8</v>
      </c>
    </row>
    <row r="68" spans="1:3" ht="21" customHeight="1">
      <c r="A68" s="288" t="s">
        <v>754</v>
      </c>
      <c r="B68" s="292">
        <v>30</v>
      </c>
      <c r="C68" s="290">
        <f t="shared" si="9"/>
        <v>18</v>
      </c>
    </row>
    <row r="69" spans="1:3" ht="21" customHeight="1">
      <c r="A69" s="288" t="s">
        <v>626</v>
      </c>
      <c r="B69" s="292">
        <v>28</v>
      </c>
      <c r="C69" s="290">
        <f t="shared" si="9"/>
        <v>16.8</v>
      </c>
    </row>
    <row r="70" spans="1:3" s="273" customFormat="1" ht="21" customHeight="1">
      <c r="A70" s="285" t="s">
        <v>628</v>
      </c>
      <c r="B70" s="291">
        <f>SUM(B72:B76)</f>
        <v>50</v>
      </c>
      <c r="C70" s="287">
        <f>SUM(C72:C76)</f>
        <v>30</v>
      </c>
    </row>
    <row r="71" spans="1:3" ht="21" customHeight="1">
      <c r="A71" s="288" t="s">
        <v>1986</v>
      </c>
      <c r="B71" s="298">
        <f>B72</f>
        <v>0</v>
      </c>
      <c r="C71" s="290">
        <f>C72</f>
        <v>0</v>
      </c>
    </row>
    <row r="72" spans="1:3" ht="21" customHeight="1">
      <c r="A72" s="288" t="s">
        <v>1998</v>
      </c>
      <c r="B72" s="292">
        <v>0</v>
      </c>
      <c r="C72" s="290">
        <f aca="true" t="shared" si="10" ref="C72:C76">ROUND((B72*6000)/10000,2)</f>
        <v>0</v>
      </c>
    </row>
    <row r="73" spans="1:3" ht="21" customHeight="1">
      <c r="A73" s="288" t="s">
        <v>1338</v>
      </c>
      <c r="B73" s="292">
        <v>5</v>
      </c>
      <c r="C73" s="290">
        <f t="shared" si="10"/>
        <v>3</v>
      </c>
    </row>
    <row r="74" spans="1:3" ht="21" customHeight="1">
      <c r="A74" s="288" t="s">
        <v>1109</v>
      </c>
      <c r="B74" s="292">
        <v>0</v>
      </c>
      <c r="C74" s="290">
        <f t="shared" si="10"/>
        <v>0</v>
      </c>
    </row>
    <row r="75" spans="1:3" ht="21" customHeight="1">
      <c r="A75" s="288" t="s">
        <v>758</v>
      </c>
      <c r="B75" s="292">
        <v>15</v>
      </c>
      <c r="C75" s="290">
        <f t="shared" si="10"/>
        <v>9</v>
      </c>
    </row>
    <row r="76" spans="1:3" ht="21" customHeight="1">
      <c r="A76" s="288" t="s">
        <v>629</v>
      </c>
      <c r="B76" s="292">
        <v>30</v>
      </c>
      <c r="C76" s="290">
        <f t="shared" si="10"/>
        <v>18</v>
      </c>
    </row>
    <row r="77" spans="1:3" s="273" customFormat="1" ht="21" customHeight="1">
      <c r="A77" s="285" t="s">
        <v>699</v>
      </c>
      <c r="B77" s="291">
        <f>SUM(B78:B82)</f>
        <v>96</v>
      </c>
      <c r="C77" s="287">
        <f>SUM(C78:C82)</f>
        <v>57.6</v>
      </c>
    </row>
    <row r="78" spans="1:3" ht="21" customHeight="1">
      <c r="A78" s="288" t="s">
        <v>1110</v>
      </c>
      <c r="B78" s="292">
        <v>6</v>
      </c>
      <c r="C78" s="290">
        <f aca="true" t="shared" si="11" ref="C78:C82">ROUND((B78*6000)/10000,2)</f>
        <v>3.6</v>
      </c>
    </row>
    <row r="79" spans="1:3" ht="21" customHeight="1">
      <c r="A79" s="288" t="s">
        <v>764</v>
      </c>
      <c r="B79" s="292">
        <v>50</v>
      </c>
      <c r="C79" s="290">
        <f t="shared" si="11"/>
        <v>30</v>
      </c>
    </row>
    <row r="80" spans="1:3" ht="21" customHeight="1">
      <c r="A80" s="288" t="s">
        <v>766</v>
      </c>
      <c r="B80" s="292">
        <v>10</v>
      </c>
      <c r="C80" s="290">
        <f t="shared" si="11"/>
        <v>6</v>
      </c>
    </row>
    <row r="81" spans="1:3" ht="21" customHeight="1">
      <c r="A81" s="288" t="s">
        <v>760</v>
      </c>
      <c r="B81" s="292">
        <v>20</v>
      </c>
      <c r="C81" s="290">
        <f t="shared" si="11"/>
        <v>12</v>
      </c>
    </row>
    <row r="82" spans="1:3" ht="21" customHeight="1">
      <c r="A82" s="288" t="s">
        <v>762</v>
      </c>
      <c r="B82" s="292">
        <v>10</v>
      </c>
      <c r="C82" s="290">
        <f t="shared" si="11"/>
        <v>6</v>
      </c>
    </row>
    <row r="83" spans="1:3" s="273" customFormat="1" ht="21" customHeight="1">
      <c r="A83" s="285" t="s">
        <v>700</v>
      </c>
      <c r="B83" s="291">
        <f>SUM(B85:B87)</f>
        <v>0</v>
      </c>
      <c r="C83" s="287">
        <f>SUM(C85:C87)</f>
        <v>0</v>
      </c>
    </row>
    <row r="84" spans="1:3" ht="21" customHeight="1">
      <c r="A84" s="294" t="s">
        <v>1986</v>
      </c>
      <c r="B84" s="298">
        <f>B85+B86</f>
        <v>0</v>
      </c>
      <c r="C84" s="290">
        <f>C85+C86</f>
        <v>0</v>
      </c>
    </row>
    <row r="85" spans="1:3" ht="21" customHeight="1">
      <c r="A85" s="294" t="s">
        <v>1999</v>
      </c>
      <c r="B85" s="304"/>
      <c r="C85" s="287">
        <f aca="true" t="shared" si="12" ref="C85:C87">ROUND((B85*6000)/10000,2)</f>
        <v>0</v>
      </c>
    </row>
    <row r="86" spans="1:3" ht="21" customHeight="1">
      <c r="A86" s="288" t="s">
        <v>2000</v>
      </c>
      <c r="B86" s="304"/>
      <c r="C86" s="287">
        <f t="shared" si="12"/>
        <v>0</v>
      </c>
    </row>
    <row r="87" spans="1:3" ht="21" customHeight="1">
      <c r="A87" s="288" t="s">
        <v>768</v>
      </c>
      <c r="B87" s="304"/>
      <c r="C87" s="287">
        <f t="shared" si="12"/>
        <v>0</v>
      </c>
    </row>
    <row r="88" spans="1:3" s="273" customFormat="1" ht="21" customHeight="1">
      <c r="A88" s="285" t="s">
        <v>701</v>
      </c>
      <c r="B88" s="291">
        <f>SUM(B90:B96)</f>
        <v>15</v>
      </c>
      <c r="C88" s="287">
        <f>SUM(C90:C96)</f>
        <v>9</v>
      </c>
    </row>
    <row r="89" spans="1:3" ht="21" customHeight="1">
      <c r="A89" s="305" t="s">
        <v>1986</v>
      </c>
      <c r="B89" s="298">
        <f>SUM(B90:B94)</f>
        <v>5</v>
      </c>
      <c r="C89" s="290">
        <f>SUM(C90:C94)</f>
        <v>3</v>
      </c>
    </row>
    <row r="90" spans="1:3" ht="21" customHeight="1">
      <c r="A90" s="72" t="s">
        <v>2001</v>
      </c>
      <c r="B90" s="292">
        <v>0</v>
      </c>
      <c r="C90" s="290">
        <f aca="true" t="shared" si="13" ref="C90:C96">ROUND((B90*6000)/10000,2)</f>
        <v>0</v>
      </c>
    </row>
    <row r="91" spans="1:3" ht="21" customHeight="1">
      <c r="A91" s="72" t="s">
        <v>2002</v>
      </c>
      <c r="B91" s="292">
        <v>0</v>
      </c>
      <c r="C91" s="290">
        <f t="shared" si="13"/>
        <v>0</v>
      </c>
    </row>
    <row r="92" spans="1:3" ht="21" customHeight="1">
      <c r="A92" s="72" t="s">
        <v>2003</v>
      </c>
      <c r="B92" s="292">
        <v>4</v>
      </c>
      <c r="C92" s="290">
        <f t="shared" si="13"/>
        <v>2.4</v>
      </c>
    </row>
    <row r="93" spans="1:3" ht="21" customHeight="1">
      <c r="A93" s="72" t="s">
        <v>2004</v>
      </c>
      <c r="B93" s="292">
        <v>1</v>
      </c>
      <c r="C93" s="290">
        <f t="shared" si="13"/>
        <v>0.6</v>
      </c>
    </row>
    <row r="94" spans="1:3" ht="21" customHeight="1">
      <c r="A94" s="72" t="s">
        <v>2005</v>
      </c>
      <c r="B94" s="292">
        <v>0</v>
      </c>
      <c r="C94" s="290">
        <f t="shared" si="13"/>
        <v>0</v>
      </c>
    </row>
    <row r="95" spans="1:3" ht="21" customHeight="1">
      <c r="A95" s="288" t="s">
        <v>1112</v>
      </c>
      <c r="B95" s="292">
        <v>0</v>
      </c>
      <c r="C95" s="290">
        <f t="shared" si="13"/>
        <v>0</v>
      </c>
    </row>
    <row r="96" spans="1:3" ht="21" customHeight="1">
      <c r="A96" s="288" t="s">
        <v>770</v>
      </c>
      <c r="B96" s="292">
        <v>10</v>
      </c>
      <c r="C96" s="290">
        <f t="shared" si="13"/>
        <v>6</v>
      </c>
    </row>
    <row r="97" spans="1:3" s="273" customFormat="1" ht="21" customHeight="1">
      <c r="A97" s="285" t="s">
        <v>631</v>
      </c>
      <c r="B97" s="291">
        <f>SUM(B98:B100)</f>
        <v>12</v>
      </c>
      <c r="C97" s="287">
        <f>SUM(C98:C100)</f>
        <v>7.2</v>
      </c>
    </row>
    <row r="98" spans="1:3" ht="21" customHeight="1">
      <c r="A98" s="288" t="s">
        <v>1113</v>
      </c>
      <c r="B98" s="292">
        <v>5</v>
      </c>
      <c r="C98" s="290">
        <f aca="true" t="shared" si="14" ref="C98:C100">ROUND((B98*6000)/10000,2)</f>
        <v>3</v>
      </c>
    </row>
    <row r="99" spans="1:3" ht="21" customHeight="1">
      <c r="A99" s="288" t="s">
        <v>773</v>
      </c>
      <c r="B99" s="292">
        <v>2</v>
      </c>
      <c r="C99" s="290">
        <f t="shared" si="14"/>
        <v>1.2</v>
      </c>
    </row>
    <row r="100" spans="1:3" ht="21" customHeight="1">
      <c r="A100" s="288" t="s">
        <v>632</v>
      </c>
      <c r="B100" s="292">
        <v>5</v>
      </c>
      <c r="C100" s="290">
        <f t="shared" si="14"/>
        <v>3</v>
      </c>
    </row>
    <row r="101" spans="1:3" s="273" customFormat="1" ht="21" customHeight="1">
      <c r="A101" s="285" t="s">
        <v>634</v>
      </c>
      <c r="B101" s="291">
        <f>SUM(B102:B136)</f>
        <v>1365</v>
      </c>
      <c r="C101" s="287">
        <f>SUM(C102:C136)</f>
        <v>818.9999999999999</v>
      </c>
    </row>
    <row r="102" spans="1:3" ht="21" customHeight="1">
      <c r="A102" s="72" t="s">
        <v>702</v>
      </c>
      <c r="B102" s="72">
        <v>6</v>
      </c>
      <c r="C102" s="290">
        <f aca="true" t="shared" si="15" ref="C102:C136">ROUND((B102*6000)/10000,2)</f>
        <v>3.6</v>
      </c>
    </row>
    <row r="103" spans="1:3" ht="21" customHeight="1">
      <c r="A103" s="72" t="s">
        <v>635</v>
      </c>
      <c r="B103" s="306">
        <v>25</v>
      </c>
      <c r="C103" s="290">
        <f t="shared" si="15"/>
        <v>15</v>
      </c>
    </row>
    <row r="104" spans="1:3" ht="21" customHeight="1">
      <c r="A104" s="72" t="s">
        <v>703</v>
      </c>
      <c r="B104" s="306">
        <v>65</v>
      </c>
      <c r="C104" s="290">
        <f t="shared" si="15"/>
        <v>39</v>
      </c>
    </row>
    <row r="105" spans="1:3" ht="21" customHeight="1">
      <c r="A105" s="72" t="s">
        <v>704</v>
      </c>
      <c r="B105" s="306">
        <v>5</v>
      </c>
      <c r="C105" s="290">
        <f t="shared" si="15"/>
        <v>3</v>
      </c>
    </row>
    <row r="106" spans="1:3" ht="21" customHeight="1">
      <c r="A106" s="72" t="s">
        <v>637</v>
      </c>
      <c r="B106" s="306">
        <v>100</v>
      </c>
      <c r="C106" s="290">
        <f t="shared" si="15"/>
        <v>60</v>
      </c>
    </row>
    <row r="107" spans="1:3" ht="21" customHeight="1">
      <c r="A107" s="72" t="s">
        <v>639</v>
      </c>
      <c r="B107" s="72">
        <v>28</v>
      </c>
      <c r="C107" s="290">
        <f t="shared" si="15"/>
        <v>16.8</v>
      </c>
    </row>
    <row r="108" spans="1:3" ht="21" customHeight="1">
      <c r="A108" s="72" t="s">
        <v>641</v>
      </c>
      <c r="B108" s="72">
        <v>96</v>
      </c>
      <c r="C108" s="290">
        <f t="shared" si="15"/>
        <v>57.6</v>
      </c>
    </row>
    <row r="109" spans="1:3" ht="21" customHeight="1">
      <c r="A109" s="72" t="s">
        <v>705</v>
      </c>
      <c r="B109" s="72">
        <v>30</v>
      </c>
      <c r="C109" s="290">
        <f t="shared" si="15"/>
        <v>18</v>
      </c>
    </row>
    <row r="110" spans="1:3" ht="21" customHeight="1">
      <c r="A110" s="72" t="s">
        <v>643</v>
      </c>
      <c r="B110" s="292">
        <v>0</v>
      </c>
      <c r="C110" s="290">
        <f t="shared" si="15"/>
        <v>0</v>
      </c>
    </row>
    <row r="111" spans="1:3" ht="21" customHeight="1">
      <c r="A111" s="72" t="s">
        <v>647</v>
      </c>
      <c r="B111" s="292">
        <v>45</v>
      </c>
      <c r="C111" s="290">
        <f t="shared" si="15"/>
        <v>27</v>
      </c>
    </row>
    <row r="112" spans="1:3" ht="21" customHeight="1">
      <c r="A112" s="72" t="s">
        <v>645</v>
      </c>
      <c r="B112" s="292">
        <v>60</v>
      </c>
      <c r="C112" s="290">
        <f t="shared" si="15"/>
        <v>36</v>
      </c>
    </row>
    <row r="113" spans="1:3" ht="21" customHeight="1">
      <c r="A113" s="72" t="s">
        <v>706</v>
      </c>
      <c r="B113" s="292">
        <v>40</v>
      </c>
      <c r="C113" s="290">
        <f t="shared" si="15"/>
        <v>24</v>
      </c>
    </row>
    <row r="114" spans="1:3" ht="21" customHeight="1">
      <c r="A114" s="72" t="s">
        <v>650</v>
      </c>
      <c r="B114" s="297">
        <v>8</v>
      </c>
      <c r="C114" s="290">
        <f t="shared" si="15"/>
        <v>4.8</v>
      </c>
    </row>
    <row r="115" spans="1:3" ht="21" customHeight="1">
      <c r="A115" s="72" t="s">
        <v>707</v>
      </c>
      <c r="B115" s="292">
        <v>26</v>
      </c>
      <c r="C115" s="290">
        <f t="shared" si="15"/>
        <v>15.6</v>
      </c>
    </row>
    <row r="116" spans="1:3" ht="21" customHeight="1">
      <c r="A116" s="72" t="s">
        <v>652</v>
      </c>
      <c r="B116" s="292">
        <v>200</v>
      </c>
      <c r="C116" s="290">
        <f t="shared" si="15"/>
        <v>120</v>
      </c>
    </row>
    <row r="117" spans="1:3" ht="21" customHeight="1">
      <c r="A117" s="72" t="s">
        <v>655</v>
      </c>
      <c r="B117" s="292">
        <v>30</v>
      </c>
      <c r="C117" s="290">
        <f t="shared" si="15"/>
        <v>18</v>
      </c>
    </row>
    <row r="118" spans="1:3" ht="21" customHeight="1">
      <c r="A118" s="72" t="s">
        <v>657</v>
      </c>
      <c r="B118" s="292">
        <v>40</v>
      </c>
      <c r="C118" s="290">
        <f t="shared" si="15"/>
        <v>24</v>
      </c>
    </row>
    <row r="119" spans="1:3" ht="21" customHeight="1">
      <c r="A119" s="72" t="s">
        <v>665</v>
      </c>
      <c r="B119" s="292">
        <v>39</v>
      </c>
      <c r="C119" s="290">
        <f t="shared" si="15"/>
        <v>23.4</v>
      </c>
    </row>
    <row r="120" spans="1:3" ht="21" customHeight="1">
      <c r="A120" s="72" t="s">
        <v>708</v>
      </c>
      <c r="B120" s="292">
        <v>32</v>
      </c>
      <c r="C120" s="290">
        <f t="shared" si="15"/>
        <v>19.2</v>
      </c>
    </row>
    <row r="121" spans="1:3" ht="21" customHeight="1">
      <c r="A121" s="72" t="s">
        <v>659</v>
      </c>
      <c r="B121" s="292">
        <v>236</v>
      </c>
      <c r="C121" s="290">
        <f t="shared" si="15"/>
        <v>141.6</v>
      </c>
    </row>
    <row r="122" spans="1:3" ht="21" customHeight="1">
      <c r="A122" s="72" t="s">
        <v>667</v>
      </c>
      <c r="B122" s="307">
        <v>20</v>
      </c>
      <c r="C122" s="290">
        <f t="shared" si="15"/>
        <v>12</v>
      </c>
    </row>
    <row r="123" spans="1:3" ht="21" customHeight="1">
      <c r="A123" s="72" t="s">
        <v>670</v>
      </c>
      <c r="B123" s="292">
        <v>30</v>
      </c>
      <c r="C123" s="290">
        <f t="shared" si="15"/>
        <v>18</v>
      </c>
    </row>
    <row r="124" spans="1:3" ht="21" customHeight="1">
      <c r="A124" s="72" t="s">
        <v>675</v>
      </c>
      <c r="B124" s="292">
        <v>0</v>
      </c>
      <c r="C124" s="290">
        <f t="shared" si="15"/>
        <v>0</v>
      </c>
    </row>
    <row r="125" spans="1:3" ht="21" customHeight="1">
      <c r="A125" s="72" t="s">
        <v>677</v>
      </c>
      <c r="B125" s="292">
        <v>0</v>
      </c>
      <c r="C125" s="290">
        <f t="shared" si="15"/>
        <v>0</v>
      </c>
    </row>
    <row r="126" spans="1:3" ht="21" customHeight="1">
      <c r="A126" s="72" t="s">
        <v>709</v>
      </c>
      <c r="B126" s="292">
        <v>0</v>
      </c>
      <c r="C126" s="290">
        <f t="shared" si="15"/>
        <v>0</v>
      </c>
    </row>
    <row r="127" spans="1:3" ht="21" customHeight="1">
      <c r="A127" s="72" t="s">
        <v>673</v>
      </c>
      <c r="B127" s="292">
        <v>0</v>
      </c>
      <c r="C127" s="290">
        <f t="shared" si="15"/>
        <v>0</v>
      </c>
    </row>
    <row r="128" spans="1:3" ht="21" customHeight="1">
      <c r="A128" s="72" t="s">
        <v>679</v>
      </c>
      <c r="B128" s="292">
        <v>74</v>
      </c>
      <c r="C128" s="290">
        <f t="shared" si="15"/>
        <v>44.4</v>
      </c>
    </row>
    <row r="129" spans="1:3" ht="21" customHeight="1">
      <c r="A129" s="72" t="s">
        <v>710</v>
      </c>
      <c r="B129" s="303">
        <v>34</v>
      </c>
      <c r="C129" s="290">
        <f t="shared" si="15"/>
        <v>20.4</v>
      </c>
    </row>
    <row r="130" spans="1:3" ht="21" customHeight="1">
      <c r="A130" s="72" t="s">
        <v>711</v>
      </c>
      <c r="B130" s="292">
        <v>20</v>
      </c>
      <c r="C130" s="290">
        <f t="shared" si="15"/>
        <v>12</v>
      </c>
    </row>
    <row r="131" spans="1:3" ht="21" customHeight="1">
      <c r="A131" s="72" t="s">
        <v>681</v>
      </c>
      <c r="B131" s="304">
        <v>3</v>
      </c>
      <c r="C131" s="290">
        <f t="shared" si="15"/>
        <v>1.8</v>
      </c>
    </row>
    <row r="132" spans="1:3" ht="21" customHeight="1">
      <c r="A132" s="72" t="s">
        <v>683</v>
      </c>
      <c r="B132" s="292">
        <v>10</v>
      </c>
      <c r="C132" s="290">
        <f t="shared" si="15"/>
        <v>6</v>
      </c>
    </row>
    <row r="133" spans="1:3" ht="21" customHeight="1">
      <c r="A133" s="72" t="s">
        <v>686</v>
      </c>
      <c r="B133" s="292">
        <v>8</v>
      </c>
      <c r="C133" s="290">
        <f t="shared" si="15"/>
        <v>4.8</v>
      </c>
    </row>
    <row r="134" spans="1:3" ht="21" customHeight="1">
      <c r="A134" s="72" t="s">
        <v>688</v>
      </c>
      <c r="B134" s="292">
        <v>0</v>
      </c>
      <c r="C134" s="290">
        <f t="shared" si="15"/>
        <v>0</v>
      </c>
    </row>
    <row r="135" spans="1:3" ht="21" customHeight="1">
      <c r="A135" s="72" t="s">
        <v>691</v>
      </c>
      <c r="B135" s="292">
        <v>50</v>
      </c>
      <c r="C135" s="290">
        <f t="shared" si="15"/>
        <v>30</v>
      </c>
    </row>
    <row r="136" spans="1:3" ht="21" customHeight="1">
      <c r="A136" s="72" t="s">
        <v>693</v>
      </c>
      <c r="B136" s="292">
        <v>5</v>
      </c>
      <c r="C136" s="290">
        <f t="shared" si="15"/>
        <v>3</v>
      </c>
    </row>
    <row r="137" spans="1:3" s="272" customFormat="1" ht="52.5" customHeight="1">
      <c r="A137" s="308" t="s">
        <v>2013</v>
      </c>
      <c r="B137" s="308"/>
      <c r="C137" s="308"/>
    </row>
  </sheetData>
  <sheetProtection/>
  <mergeCells count="2">
    <mergeCell ref="A2:C2"/>
    <mergeCell ref="A137:C137"/>
  </mergeCells>
  <printOptions horizontalCentered="1"/>
  <pageMargins left="0.38958333333333334" right="0.38958333333333334" top="0.5902777777777778" bottom="0.7909722222222222" header="0.5118055555555555" footer="0.2791666666666667"/>
  <pageSetup fitToHeight="0" horizontalDpi="600" verticalDpi="6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E9"/>
  <sheetViews>
    <sheetView zoomScaleSheetLayoutView="100" workbookViewId="0" topLeftCell="A1">
      <selection activeCell="A2" sqref="A2:E2"/>
    </sheetView>
  </sheetViews>
  <sheetFormatPr defaultColWidth="10.28125" defaultRowHeight="12.75"/>
  <cols>
    <col min="1" max="1" width="30.57421875" style="259" customWidth="1"/>
    <col min="2" max="2" width="16.8515625" style="259" customWidth="1"/>
    <col min="3" max="3" width="12.28125" style="259" customWidth="1"/>
    <col min="4" max="4" width="31.57421875" style="259" customWidth="1"/>
    <col min="5" max="5" width="52.8515625" style="259" customWidth="1"/>
    <col min="6" max="16384" width="10.28125" style="259" customWidth="1"/>
  </cols>
  <sheetData>
    <row r="1" ht="18.75" customHeight="1">
      <c r="A1" s="260" t="s">
        <v>2014</v>
      </c>
    </row>
    <row r="2" spans="1:5" s="257" customFormat="1" ht="36" customHeight="1">
      <c r="A2" s="261" t="s">
        <v>2015</v>
      </c>
      <c r="B2" s="261"/>
      <c r="C2" s="261"/>
      <c r="D2" s="261"/>
      <c r="E2" s="261"/>
    </row>
    <row r="3" spans="1:5" ht="19.5" customHeight="1">
      <c r="A3" s="262" t="s">
        <v>890</v>
      </c>
      <c r="B3" s="262"/>
      <c r="C3" s="262"/>
      <c r="D3" s="262"/>
      <c r="E3" s="262"/>
    </row>
    <row r="4" spans="1:5" s="258" customFormat="1" ht="45.75" customHeight="1">
      <c r="A4" s="263" t="s">
        <v>715</v>
      </c>
      <c r="B4" s="263" t="s">
        <v>1030</v>
      </c>
      <c r="C4" s="263" t="s">
        <v>2016</v>
      </c>
      <c r="D4" s="263" t="s">
        <v>1900</v>
      </c>
      <c r="E4" s="264" t="s">
        <v>2017</v>
      </c>
    </row>
    <row r="5" spans="1:5" s="258" customFormat="1" ht="45.75" customHeight="1">
      <c r="A5" s="264" t="s">
        <v>9</v>
      </c>
      <c r="B5" s="265">
        <f>SUM(B6:B8)</f>
        <v>110</v>
      </c>
      <c r="C5" s="265">
        <v>4</v>
      </c>
      <c r="D5" s="264" t="s">
        <v>2018</v>
      </c>
      <c r="E5" s="266"/>
    </row>
    <row r="6" spans="1:5" ht="54.75" customHeight="1">
      <c r="A6" s="267" t="s">
        <v>2019</v>
      </c>
      <c r="B6" s="268">
        <v>40</v>
      </c>
      <c r="C6" s="268">
        <v>2</v>
      </c>
      <c r="D6" s="269" t="s">
        <v>2020</v>
      </c>
      <c r="E6" s="270" t="s">
        <v>2021</v>
      </c>
    </row>
    <row r="7" spans="1:5" ht="54.75" customHeight="1">
      <c r="A7" s="267" t="s">
        <v>2022</v>
      </c>
      <c r="B7" s="268">
        <v>35</v>
      </c>
      <c r="C7" s="268">
        <v>1</v>
      </c>
      <c r="D7" s="267" t="s">
        <v>2023</v>
      </c>
      <c r="E7" s="270"/>
    </row>
    <row r="8" spans="1:5" ht="54.75" customHeight="1">
      <c r="A8" s="267" t="s">
        <v>2024</v>
      </c>
      <c r="B8" s="268">
        <v>35</v>
      </c>
      <c r="C8" s="268">
        <v>1</v>
      </c>
      <c r="D8" s="267" t="s">
        <v>2025</v>
      </c>
      <c r="E8" s="270"/>
    </row>
    <row r="9" spans="1:5" ht="60" customHeight="1">
      <c r="A9" s="271" t="s">
        <v>2026</v>
      </c>
      <c r="B9" s="271"/>
      <c r="C9" s="271"/>
      <c r="D9" s="271"/>
      <c r="E9" s="271"/>
    </row>
  </sheetData>
  <sheetProtection/>
  <mergeCells count="4">
    <mergeCell ref="A2:E2"/>
    <mergeCell ref="A3:E3"/>
    <mergeCell ref="A9:E9"/>
    <mergeCell ref="E6:E8"/>
  </mergeCells>
  <printOptions horizontalCentered="1"/>
  <pageMargins left="0.5861111111111111" right="0.38958333333333334" top="0.5902777777777778" bottom="0.7909722222222222" header="0.5118055555555555" footer="0.5118055555555555"/>
  <pageSetup fitToHeight="1" fitToWidth="1" horizontalDpi="600" verticalDpi="600" orientation="landscape" paperSize="9"/>
  <headerFooter scaleWithDoc="0" alignWithMargins="0">
    <oddFooter>&amp;C第 &amp;P 页，共 &amp;N 页</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T52"/>
  <sheetViews>
    <sheetView showGridLines="0" view="pageBreakPreview" zoomScaleSheetLayoutView="100" workbookViewId="0" topLeftCell="A1">
      <selection activeCell="A2" sqref="A2:G2"/>
    </sheetView>
  </sheetViews>
  <sheetFormatPr defaultColWidth="10.28125" defaultRowHeight="24" customHeight="1"/>
  <cols>
    <col min="1" max="1" width="13.140625" style="235" customWidth="1"/>
    <col min="2" max="2" width="23.00390625" style="236" customWidth="1"/>
    <col min="3" max="3" width="7.8515625" style="237" customWidth="1"/>
    <col min="4" max="4" width="50.28125" style="236" customWidth="1"/>
    <col min="5" max="6" width="10.28125" style="238" customWidth="1"/>
    <col min="7" max="7" width="10.28125" style="238" hidden="1" customWidth="1"/>
    <col min="8" max="16384" width="10.28125" style="238" customWidth="1"/>
  </cols>
  <sheetData>
    <row r="1" spans="1:253" s="233" customFormat="1" ht="18.75" customHeight="1">
      <c r="A1" s="239" t="s">
        <v>2027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row>
    <row r="2" spans="1:253" s="233" customFormat="1" ht="30" customHeight="1">
      <c r="A2" s="241" t="s">
        <v>2028</v>
      </c>
      <c r="B2" s="241"/>
      <c r="C2" s="241"/>
      <c r="D2" s="241"/>
      <c r="E2" s="241"/>
      <c r="F2" s="241"/>
      <c r="G2" s="241"/>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row>
    <row r="3" spans="1:253" s="233" customFormat="1" ht="18.75" customHeight="1">
      <c r="A3" s="242"/>
      <c r="B3" s="242"/>
      <c r="C3" s="242"/>
      <c r="D3" s="242"/>
      <c r="E3" s="243"/>
      <c r="F3" s="244" t="s">
        <v>586</v>
      </c>
      <c r="G3" s="243"/>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row>
    <row r="4" spans="1:254" s="233" customFormat="1" ht="33" customHeight="1">
      <c r="A4" s="245" t="s">
        <v>715</v>
      </c>
      <c r="B4" s="245" t="s">
        <v>1900</v>
      </c>
      <c r="C4" s="245" t="s">
        <v>1030</v>
      </c>
      <c r="D4" s="245" t="s">
        <v>2029</v>
      </c>
      <c r="E4" s="246" t="s">
        <v>595</v>
      </c>
      <c r="F4" s="246" t="s">
        <v>596</v>
      </c>
      <c r="G4" s="246" t="s">
        <v>1171</v>
      </c>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row>
    <row r="5" spans="1:7" ht="24" customHeight="1" hidden="1">
      <c r="A5" s="247" t="s">
        <v>9</v>
      </c>
      <c r="B5" s="248"/>
      <c r="C5" s="249">
        <f>C6+C17</f>
        <v>1870</v>
      </c>
      <c r="D5" s="248"/>
      <c r="E5" s="250"/>
      <c r="F5" s="250"/>
      <c r="G5" s="250"/>
    </row>
    <row r="6" spans="1:7" s="234" customFormat="1" ht="24" customHeight="1" hidden="1">
      <c r="A6" s="247" t="s">
        <v>918</v>
      </c>
      <c r="B6" s="251"/>
      <c r="C6" s="249">
        <f>C7+C12+C15+C16</f>
        <v>1429</v>
      </c>
      <c r="D6" s="251"/>
      <c r="E6" s="252"/>
      <c r="F6" s="252"/>
      <c r="G6" s="252"/>
    </row>
    <row r="7" spans="1:7" ht="25.5" customHeight="1" hidden="1">
      <c r="A7" s="253" t="s">
        <v>1787</v>
      </c>
      <c r="B7" s="251" t="s">
        <v>1312</v>
      </c>
      <c r="C7" s="249">
        <f>SUM(C8:C11)</f>
        <v>877</v>
      </c>
      <c r="D7" s="254"/>
      <c r="E7" s="255">
        <v>2109901</v>
      </c>
      <c r="F7" s="255">
        <v>50502</v>
      </c>
      <c r="G7" s="255">
        <v>30299</v>
      </c>
    </row>
    <row r="8" spans="1:7" ht="63.75" customHeight="1" hidden="1">
      <c r="A8" s="253"/>
      <c r="B8" s="254" t="s">
        <v>2030</v>
      </c>
      <c r="C8" s="256">
        <v>80</v>
      </c>
      <c r="D8" s="254" t="s">
        <v>2031</v>
      </c>
      <c r="E8" s="255">
        <v>2109901</v>
      </c>
      <c r="F8" s="255">
        <v>50502</v>
      </c>
      <c r="G8" s="255">
        <v>30299</v>
      </c>
    </row>
    <row r="9" spans="1:7" ht="54" customHeight="1" hidden="1">
      <c r="A9" s="253"/>
      <c r="B9" s="254" t="s">
        <v>2032</v>
      </c>
      <c r="C9" s="256">
        <v>50</v>
      </c>
      <c r="D9" s="254" t="s">
        <v>2033</v>
      </c>
      <c r="E9" s="255">
        <v>2109901</v>
      </c>
      <c r="F9" s="255">
        <v>50502</v>
      </c>
      <c r="G9" s="255">
        <v>30299</v>
      </c>
    </row>
    <row r="10" spans="1:7" ht="36" customHeight="1" hidden="1">
      <c r="A10" s="253"/>
      <c r="B10" s="254" t="s">
        <v>2034</v>
      </c>
      <c r="C10" s="256">
        <v>13</v>
      </c>
      <c r="D10" s="254" t="s">
        <v>2035</v>
      </c>
      <c r="E10" s="255">
        <v>2109901</v>
      </c>
      <c r="F10" s="255">
        <v>50502</v>
      </c>
      <c r="G10" s="255">
        <v>30299</v>
      </c>
    </row>
    <row r="11" spans="1:7" ht="54" customHeight="1" hidden="1">
      <c r="A11" s="253"/>
      <c r="B11" s="254" t="s">
        <v>2036</v>
      </c>
      <c r="C11" s="256">
        <v>734</v>
      </c>
      <c r="D11" s="254" t="s">
        <v>2037</v>
      </c>
      <c r="E11" s="255">
        <v>2109901</v>
      </c>
      <c r="F11" s="255">
        <v>50502</v>
      </c>
      <c r="G11" s="255">
        <v>30299</v>
      </c>
    </row>
    <row r="12" spans="1:7" ht="25.5" customHeight="1" hidden="1">
      <c r="A12" s="253" t="s">
        <v>1788</v>
      </c>
      <c r="B12" s="251" t="s">
        <v>1312</v>
      </c>
      <c r="C12" s="249">
        <f>C13+C14</f>
        <v>150</v>
      </c>
      <c r="D12" s="254"/>
      <c r="E12" s="255">
        <v>2109901</v>
      </c>
      <c r="F12" s="255">
        <v>50502</v>
      </c>
      <c r="G12" s="255">
        <v>30299</v>
      </c>
    </row>
    <row r="13" spans="1:7" ht="57.75" customHeight="1" hidden="1">
      <c r="A13" s="253"/>
      <c r="B13" s="254" t="s">
        <v>2038</v>
      </c>
      <c r="C13" s="256">
        <v>140</v>
      </c>
      <c r="D13" s="254" t="s">
        <v>2039</v>
      </c>
      <c r="E13" s="255">
        <v>2109901</v>
      </c>
      <c r="F13" s="255">
        <v>50502</v>
      </c>
      <c r="G13" s="255">
        <v>30299</v>
      </c>
    </row>
    <row r="14" spans="1:7" ht="22.5" customHeight="1" hidden="1">
      <c r="A14" s="253"/>
      <c r="B14" s="254" t="s">
        <v>2040</v>
      </c>
      <c r="C14" s="256">
        <v>10</v>
      </c>
      <c r="D14" s="254" t="s">
        <v>2041</v>
      </c>
      <c r="E14" s="255">
        <v>2109901</v>
      </c>
      <c r="F14" s="255">
        <v>50502</v>
      </c>
      <c r="G14" s="255">
        <v>30299</v>
      </c>
    </row>
    <row r="15" spans="1:7" ht="57.75" customHeight="1" hidden="1">
      <c r="A15" s="253" t="s">
        <v>2042</v>
      </c>
      <c r="B15" s="254" t="s">
        <v>2043</v>
      </c>
      <c r="C15" s="256">
        <v>100</v>
      </c>
      <c r="D15" s="254" t="s">
        <v>2044</v>
      </c>
      <c r="E15" s="255">
        <v>2109901</v>
      </c>
      <c r="F15" s="255">
        <v>50502</v>
      </c>
      <c r="G15" s="255">
        <v>30299</v>
      </c>
    </row>
    <row r="16" spans="1:7" ht="51" customHeight="1" hidden="1">
      <c r="A16" s="253" t="s">
        <v>2045</v>
      </c>
      <c r="B16" s="254" t="s">
        <v>2046</v>
      </c>
      <c r="C16" s="256">
        <v>302</v>
      </c>
      <c r="D16" s="254" t="s">
        <v>2047</v>
      </c>
      <c r="E16" s="255">
        <v>2109901</v>
      </c>
      <c r="F16" s="255">
        <v>50502</v>
      </c>
      <c r="G16" s="255">
        <v>30299</v>
      </c>
    </row>
    <row r="17" spans="1:7" s="234" customFormat="1" ht="27.75" customHeight="1">
      <c r="A17" s="247" t="s">
        <v>597</v>
      </c>
      <c r="B17" s="251"/>
      <c r="C17" s="249">
        <f>SUM(C18:C52)-C50-C47-C41-C35-C31-C26-C19</f>
        <v>441</v>
      </c>
      <c r="D17" s="251"/>
      <c r="E17" s="252"/>
      <c r="F17" s="252"/>
      <c r="G17" s="252"/>
    </row>
    <row r="18" spans="1:7" ht="84" customHeight="1">
      <c r="A18" s="253" t="s">
        <v>945</v>
      </c>
      <c r="B18" s="254" t="s">
        <v>2036</v>
      </c>
      <c r="C18" s="256">
        <v>16</v>
      </c>
      <c r="D18" s="254" t="s">
        <v>2048</v>
      </c>
      <c r="E18" s="255">
        <v>2109901</v>
      </c>
      <c r="F18" s="255">
        <v>51301</v>
      </c>
      <c r="G18" s="250"/>
    </row>
    <row r="19" spans="1:7" ht="25.5" customHeight="1">
      <c r="A19" s="253" t="s">
        <v>946</v>
      </c>
      <c r="B19" s="254" t="s">
        <v>1312</v>
      </c>
      <c r="C19" s="256">
        <f>C20+C21</f>
        <v>49</v>
      </c>
      <c r="D19" s="254"/>
      <c r="E19" s="255">
        <v>2109901</v>
      </c>
      <c r="F19" s="255">
        <v>51301</v>
      </c>
      <c r="G19" s="250"/>
    </row>
    <row r="20" spans="1:7" ht="39" customHeight="1">
      <c r="A20" s="253"/>
      <c r="B20" s="254" t="s">
        <v>2049</v>
      </c>
      <c r="C20" s="256">
        <v>14</v>
      </c>
      <c r="D20" s="254" t="s">
        <v>2050</v>
      </c>
      <c r="E20" s="255">
        <v>2109901</v>
      </c>
      <c r="F20" s="255">
        <v>51301</v>
      </c>
      <c r="G20" s="250"/>
    </row>
    <row r="21" spans="1:7" ht="90" customHeight="1">
      <c r="A21" s="253"/>
      <c r="B21" s="254" t="s">
        <v>2036</v>
      </c>
      <c r="C21" s="256">
        <v>35</v>
      </c>
      <c r="D21" s="254" t="s">
        <v>2048</v>
      </c>
      <c r="E21" s="255">
        <v>2109901</v>
      </c>
      <c r="F21" s="255">
        <v>51301</v>
      </c>
      <c r="G21" s="250"/>
    </row>
    <row r="22" spans="1:7" ht="78.75" customHeight="1">
      <c r="A22" s="253" t="s">
        <v>947</v>
      </c>
      <c r="B22" s="254" t="s">
        <v>2036</v>
      </c>
      <c r="C22" s="256">
        <v>26</v>
      </c>
      <c r="D22" s="254" t="s">
        <v>2048</v>
      </c>
      <c r="E22" s="255">
        <v>2109901</v>
      </c>
      <c r="F22" s="255">
        <v>51301</v>
      </c>
      <c r="G22" s="250"/>
    </row>
    <row r="23" spans="1:7" ht="70.5" customHeight="1">
      <c r="A23" s="253" t="s">
        <v>948</v>
      </c>
      <c r="B23" s="254" t="s">
        <v>2036</v>
      </c>
      <c r="C23" s="256">
        <v>9</v>
      </c>
      <c r="D23" s="254" t="s">
        <v>2051</v>
      </c>
      <c r="E23" s="255">
        <v>2109901</v>
      </c>
      <c r="F23" s="255">
        <v>51301</v>
      </c>
      <c r="G23" s="250"/>
    </row>
    <row r="24" spans="1:7" ht="87" customHeight="1">
      <c r="A24" s="253" t="s">
        <v>949</v>
      </c>
      <c r="B24" s="254" t="s">
        <v>2036</v>
      </c>
      <c r="C24" s="256">
        <v>35</v>
      </c>
      <c r="D24" s="254" t="s">
        <v>2052</v>
      </c>
      <c r="E24" s="255">
        <v>2109901</v>
      </c>
      <c r="F24" s="255">
        <v>51301</v>
      </c>
      <c r="G24" s="250"/>
    </row>
    <row r="25" spans="1:7" ht="84" customHeight="1">
      <c r="A25" s="253" t="s">
        <v>598</v>
      </c>
      <c r="B25" s="254" t="s">
        <v>2036</v>
      </c>
      <c r="C25" s="256">
        <v>10</v>
      </c>
      <c r="D25" s="254" t="s">
        <v>2048</v>
      </c>
      <c r="E25" s="255">
        <v>2109901</v>
      </c>
      <c r="F25" s="255">
        <v>51301</v>
      </c>
      <c r="G25" s="250"/>
    </row>
    <row r="26" spans="1:7" ht="25.5" customHeight="1">
      <c r="A26" s="253" t="s">
        <v>601</v>
      </c>
      <c r="B26" s="254" t="s">
        <v>1312</v>
      </c>
      <c r="C26" s="256">
        <f>C27+C28</f>
        <v>24</v>
      </c>
      <c r="D26" s="254"/>
      <c r="E26" s="255">
        <v>2109901</v>
      </c>
      <c r="F26" s="255">
        <v>51301</v>
      </c>
      <c r="G26" s="250"/>
    </row>
    <row r="27" spans="1:7" ht="84" customHeight="1">
      <c r="A27" s="253"/>
      <c r="B27" s="254" t="s">
        <v>2036</v>
      </c>
      <c r="C27" s="256">
        <v>10</v>
      </c>
      <c r="D27" s="254" t="s">
        <v>2048</v>
      </c>
      <c r="E27" s="255">
        <v>2109901</v>
      </c>
      <c r="F27" s="255">
        <v>51301</v>
      </c>
      <c r="G27" s="250"/>
    </row>
    <row r="28" spans="1:7" ht="42" customHeight="1">
      <c r="A28" s="253"/>
      <c r="B28" s="254" t="s">
        <v>2049</v>
      </c>
      <c r="C28" s="256">
        <v>14</v>
      </c>
      <c r="D28" s="254" t="s">
        <v>2050</v>
      </c>
      <c r="E28" s="255">
        <v>2109901</v>
      </c>
      <c r="F28" s="255">
        <v>51301</v>
      </c>
      <c r="G28" s="250"/>
    </row>
    <row r="29" spans="1:7" ht="66.75" customHeight="1">
      <c r="A29" s="253" t="s">
        <v>604</v>
      </c>
      <c r="B29" s="254" t="s">
        <v>2036</v>
      </c>
      <c r="C29" s="256">
        <v>8</v>
      </c>
      <c r="D29" s="254" t="s">
        <v>2051</v>
      </c>
      <c r="E29" s="255">
        <v>2109901</v>
      </c>
      <c r="F29" s="255">
        <v>51301</v>
      </c>
      <c r="G29" s="250"/>
    </row>
    <row r="30" spans="1:7" ht="75" customHeight="1">
      <c r="A30" s="253" t="s">
        <v>607</v>
      </c>
      <c r="B30" s="254" t="s">
        <v>2036</v>
      </c>
      <c r="C30" s="256">
        <v>10</v>
      </c>
      <c r="D30" s="254" t="s">
        <v>2048</v>
      </c>
      <c r="E30" s="255">
        <v>2109901</v>
      </c>
      <c r="F30" s="255">
        <v>51301</v>
      </c>
      <c r="G30" s="250"/>
    </row>
    <row r="31" spans="1:7" ht="25.5" customHeight="1">
      <c r="A31" s="253" t="s">
        <v>978</v>
      </c>
      <c r="B31" s="254" t="s">
        <v>1312</v>
      </c>
      <c r="C31" s="256">
        <f>C32+C33</f>
        <v>24</v>
      </c>
      <c r="D31" s="254"/>
      <c r="E31" s="255">
        <v>2109901</v>
      </c>
      <c r="F31" s="255">
        <v>51301</v>
      </c>
      <c r="G31" s="250"/>
    </row>
    <row r="32" spans="1:7" ht="67.5" customHeight="1">
      <c r="A32" s="253"/>
      <c r="B32" s="254" t="s">
        <v>2036</v>
      </c>
      <c r="C32" s="256">
        <v>10</v>
      </c>
      <c r="D32" s="254" t="s">
        <v>2051</v>
      </c>
      <c r="E32" s="255">
        <v>2109901</v>
      </c>
      <c r="F32" s="255">
        <v>51301</v>
      </c>
      <c r="G32" s="250"/>
    </row>
    <row r="33" spans="1:7" ht="35.25" customHeight="1">
      <c r="A33" s="253"/>
      <c r="B33" s="254" t="s">
        <v>2049</v>
      </c>
      <c r="C33" s="256">
        <v>14</v>
      </c>
      <c r="D33" s="254" t="s">
        <v>2050</v>
      </c>
      <c r="E33" s="255">
        <v>2109901</v>
      </c>
      <c r="F33" s="255">
        <v>51301</v>
      </c>
      <c r="G33" s="250"/>
    </row>
    <row r="34" spans="1:7" ht="78" customHeight="1">
      <c r="A34" s="253" t="s">
        <v>950</v>
      </c>
      <c r="B34" s="254" t="s">
        <v>2036</v>
      </c>
      <c r="C34" s="256">
        <v>41.5</v>
      </c>
      <c r="D34" s="254" t="s">
        <v>2052</v>
      </c>
      <c r="E34" s="255">
        <v>2109901</v>
      </c>
      <c r="F34" s="255">
        <v>51301</v>
      </c>
      <c r="G34" s="250"/>
    </row>
    <row r="35" spans="1:7" ht="25.5" customHeight="1">
      <c r="A35" s="253" t="s">
        <v>951</v>
      </c>
      <c r="B35" s="254" t="s">
        <v>1312</v>
      </c>
      <c r="C35" s="256">
        <f>C36+C37</f>
        <v>40.5</v>
      </c>
      <c r="D35" s="254"/>
      <c r="E35" s="255">
        <v>2109901</v>
      </c>
      <c r="F35" s="255">
        <v>51301</v>
      </c>
      <c r="G35" s="250"/>
    </row>
    <row r="36" spans="1:7" ht="72" customHeight="1">
      <c r="A36" s="253"/>
      <c r="B36" s="254" t="s">
        <v>2036</v>
      </c>
      <c r="C36" s="256">
        <v>26.5</v>
      </c>
      <c r="D36" s="254" t="s">
        <v>2048</v>
      </c>
      <c r="E36" s="255">
        <v>2109901</v>
      </c>
      <c r="F36" s="255">
        <v>51301</v>
      </c>
      <c r="G36" s="250"/>
    </row>
    <row r="37" spans="1:7" ht="35.25" customHeight="1">
      <c r="A37" s="253"/>
      <c r="B37" s="254" t="s">
        <v>2049</v>
      </c>
      <c r="C37" s="256">
        <v>14</v>
      </c>
      <c r="D37" s="254" t="s">
        <v>2050</v>
      </c>
      <c r="E37" s="255">
        <v>2109901</v>
      </c>
      <c r="F37" s="255">
        <v>51301</v>
      </c>
      <c r="G37" s="250"/>
    </row>
    <row r="38" spans="1:7" ht="78" customHeight="1">
      <c r="A38" s="253" t="s">
        <v>610</v>
      </c>
      <c r="B38" s="254" t="s">
        <v>2036</v>
      </c>
      <c r="C38" s="256">
        <v>14</v>
      </c>
      <c r="D38" s="254" t="s">
        <v>2048</v>
      </c>
      <c r="E38" s="255">
        <v>2109901</v>
      </c>
      <c r="F38" s="255">
        <v>51301</v>
      </c>
      <c r="G38" s="250"/>
    </row>
    <row r="39" spans="1:7" ht="75" customHeight="1">
      <c r="A39" s="253" t="s">
        <v>617</v>
      </c>
      <c r="B39" s="254" t="s">
        <v>2036</v>
      </c>
      <c r="C39" s="256">
        <v>10</v>
      </c>
      <c r="D39" s="254" t="s">
        <v>2048</v>
      </c>
      <c r="E39" s="255">
        <v>2109901</v>
      </c>
      <c r="F39" s="255">
        <v>51301</v>
      </c>
      <c r="G39" s="250"/>
    </row>
    <row r="40" spans="1:7" ht="75" customHeight="1">
      <c r="A40" s="253" t="s">
        <v>620</v>
      </c>
      <c r="B40" s="254" t="s">
        <v>2036</v>
      </c>
      <c r="C40" s="256">
        <v>10</v>
      </c>
      <c r="D40" s="254" t="s">
        <v>2051</v>
      </c>
      <c r="E40" s="255">
        <v>2109901</v>
      </c>
      <c r="F40" s="255">
        <v>51301</v>
      </c>
      <c r="G40" s="250"/>
    </row>
    <row r="41" spans="1:7" ht="25.5" customHeight="1">
      <c r="A41" s="253" t="s">
        <v>625</v>
      </c>
      <c r="B41" s="254" t="s">
        <v>1312</v>
      </c>
      <c r="C41" s="256">
        <f>C42+C43</f>
        <v>37</v>
      </c>
      <c r="D41" s="254"/>
      <c r="E41" s="255">
        <v>2109901</v>
      </c>
      <c r="F41" s="255">
        <v>51301</v>
      </c>
      <c r="G41" s="250"/>
    </row>
    <row r="42" spans="1:7" ht="72" customHeight="1">
      <c r="A42" s="253"/>
      <c r="B42" s="254" t="s">
        <v>2036</v>
      </c>
      <c r="C42" s="256">
        <v>23</v>
      </c>
      <c r="D42" s="254" t="s">
        <v>2048</v>
      </c>
      <c r="E42" s="255">
        <v>2109901</v>
      </c>
      <c r="F42" s="255">
        <v>51301</v>
      </c>
      <c r="G42" s="250"/>
    </row>
    <row r="43" spans="1:7" ht="35.25" customHeight="1">
      <c r="A43" s="253"/>
      <c r="B43" s="254" t="s">
        <v>2049</v>
      </c>
      <c r="C43" s="256">
        <v>14</v>
      </c>
      <c r="D43" s="254" t="s">
        <v>2050</v>
      </c>
      <c r="E43" s="255">
        <v>2109901</v>
      </c>
      <c r="F43" s="255">
        <v>51301</v>
      </c>
      <c r="G43" s="250"/>
    </row>
    <row r="44" spans="1:7" ht="81" customHeight="1">
      <c r="A44" s="253" t="s">
        <v>628</v>
      </c>
      <c r="B44" s="254" t="s">
        <v>2036</v>
      </c>
      <c r="C44" s="256">
        <v>16</v>
      </c>
      <c r="D44" s="254" t="s">
        <v>2048</v>
      </c>
      <c r="E44" s="255">
        <v>2109901</v>
      </c>
      <c r="F44" s="255">
        <v>51301</v>
      </c>
      <c r="G44" s="250"/>
    </row>
    <row r="45" spans="1:7" ht="56.25" customHeight="1">
      <c r="A45" s="253" t="s">
        <v>699</v>
      </c>
      <c r="B45" s="254" t="s">
        <v>2036</v>
      </c>
      <c r="C45" s="256">
        <v>5</v>
      </c>
      <c r="D45" s="254" t="s">
        <v>2051</v>
      </c>
      <c r="E45" s="255">
        <v>2109901</v>
      </c>
      <c r="F45" s="255">
        <v>51301</v>
      </c>
      <c r="G45" s="250"/>
    </row>
    <row r="46" spans="1:7" ht="56.25" customHeight="1">
      <c r="A46" s="253" t="s">
        <v>700</v>
      </c>
      <c r="B46" s="254" t="s">
        <v>2036</v>
      </c>
      <c r="C46" s="256">
        <v>10</v>
      </c>
      <c r="D46" s="254" t="s">
        <v>2051</v>
      </c>
      <c r="E46" s="255">
        <v>2109901</v>
      </c>
      <c r="F46" s="255">
        <v>51301</v>
      </c>
      <c r="G46" s="250"/>
    </row>
    <row r="47" spans="1:7" ht="25.5" customHeight="1">
      <c r="A47" s="253" t="s">
        <v>701</v>
      </c>
      <c r="B47" s="254" t="s">
        <v>1312</v>
      </c>
      <c r="C47" s="256">
        <f>C48+C49</f>
        <v>24</v>
      </c>
      <c r="D47" s="254"/>
      <c r="E47" s="255">
        <v>2109901</v>
      </c>
      <c r="F47" s="255">
        <v>51301</v>
      </c>
      <c r="G47" s="250"/>
    </row>
    <row r="48" spans="1:7" ht="35.25" customHeight="1">
      <c r="A48" s="253"/>
      <c r="B48" s="254" t="s">
        <v>2049</v>
      </c>
      <c r="C48" s="256">
        <v>14</v>
      </c>
      <c r="D48" s="254" t="s">
        <v>2050</v>
      </c>
      <c r="E48" s="255">
        <v>2109901</v>
      </c>
      <c r="F48" s="255">
        <v>51301</v>
      </c>
      <c r="G48" s="250"/>
    </row>
    <row r="49" spans="1:7" ht="72" customHeight="1">
      <c r="A49" s="253"/>
      <c r="B49" s="254" t="s">
        <v>2036</v>
      </c>
      <c r="C49" s="256">
        <v>10</v>
      </c>
      <c r="D49" s="254" t="s">
        <v>2048</v>
      </c>
      <c r="E49" s="255">
        <v>2109901</v>
      </c>
      <c r="F49" s="255">
        <v>51301</v>
      </c>
      <c r="G49" s="250"/>
    </row>
    <row r="50" spans="1:7" ht="25.5" customHeight="1">
      <c r="A50" s="253" t="s">
        <v>631</v>
      </c>
      <c r="B50" s="254" t="s">
        <v>1312</v>
      </c>
      <c r="C50" s="256">
        <f>C51+C52</f>
        <v>22</v>
      </c>
      <c r="D50" s="254"/>
      <c r="E50" s="255">
        <v>2109901</v>
      </c>
      <c r="F50" s="255">
        <v>51301</v>
      </c>
      <c r="G50" s="250"/>
    </row>
    <row r="51" spans="1:7" ht="35.25" customHeight="1">
      <c r="A51" s="253"/>
      <c r="B51" s="254" t="s">
        <v>2049</v>
      </c>
      <c r="C51" s="256">
        <v>14</v>
      </c>
      <c r="D51" s="254" t="s">
        <v>2050</v>
      </c>
      <c r="E51" s="255">
        <v>2109901</v>
      </c>
      <c r="F51" s="255">
        <v>51301</v>
      </c>
      <c r="G51" s="250"/>
    </row>
    <row r="52" spans="1:7" ht="64.5" customHeight="1">
      <c r="A52" s="253"/>
      <c r="B52" s="254" t="s">
        <v>2036</v>
      </c>
      <c r="C52" s="256">
        <v>8</v>
      </c>
      <c r="D52" s="254" t="s">
        <v>2051</v>
      </c>
      <c r="E52" s="255">
        <v>2109901</v>
      </c>
      <c r="F52" s="255">
        <v>51301</v>
      </c>
      <c r="G52" s="250"/>
    </row>
  </sheetData>
  <sheetProtection/>
  <mergeCells count="10">
    <mergeCell ref="A2:G2"/>
    <mergeCell ref="A7:A11"/>
    <mergeCell ref="A12:A14"/>
    <mergeCell ref="A19:A21"/>
    <mergeCell ref="A26:A28"/>
    <mergeCell ref="A31:A33"/>
    <mergeCell ref="A35:A37"/>
    <mergeCell ref="A41:A43"/>
    <mergeCell ref="A47:A49"/>
    <mergeCell ref="A50:A52"/>
  </mergeCells>
  <dataValidations count="1">
    <dataValidation allowBlank="1" showInputMessage="1" showErrorMessage="1" sqref="A17:IV17 A18:D18 G18:IV18 A19 B19:D19 G19:IV19 A26 B26:C26 D26 G26:IV26 A31 B31:C31 D31 G31:IV31 A35 B35:C35 D35 G35:IV35 A41 B41:C41 D41 G41:IV41 A47 B47:C47 D47 G47:IV47 A49 A50 B50:C50 D50 G50:IV50 A21:A25 A28:A30 A33:A34 A37:A40 A43:A46 A52:A65536 A5:IV6 A7:D16 H7:IV16 B36:D40 G36:IV40 B32:D34 G32:IV34 B42:D46 G42:IV46 B20:D25 G20:IV25 B27:D30 G27:IV30 B48:D49 G48:IV49 B51:D52 G51:IV52 B53:IV65536"/>
  </dataValidations>
  <printOptions horizontalCentered="1"/>
  <pageMargins left="0.39305555555555605" right="0.39305555555555605" top="0.590277777777778" bottom="0.786805555555556" header="0.297916666666667" footer="0.297916666666667"/>
  <pageSetup fitToHeight="0" fitToWidth="1" horizontalDpi="600" verticalDpi="600" orientation="portrait" paperSize="9" scale="84"/>
  <headerFooter>
    <oddFooter>&amp;C第 &amp;P 页，共 &amp;N 页</oddFooter>
  </headerFooter>
  <rowBreaks count="1" manualBreakCount="1">
    <brk id="25" max="255" man="1"/>
  </rowBreaks>
</worksheet>
</file>

<file path=xl/worksheets/sheet34.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14" sqref="A14:A19"/>
    </sheetView>
  </sheetViews>
  <sheetFormatPr defaultColWidth="11.7109375" defaultRowHeight="12.75"/>
  <cols>
    <col min="1" max="1" width="10.00390625" style="218" customWidth="1"/>
    <col min="2" max="2" width="10.8515625" style="218" customWidth="1"/>
    <col min="3" max="3" width="8.57421875" style="218" customWidth="1"/>
    <col min="4" max="4" width="11.140625" style="218" customWidth="1"/>
    <col min="5" max="5" width="11.421875" style="218" customWidth="1"/>
    <col min="6" max="6" width="9.140625" style="218" customWidth="1"/>
    <col min="7" max="7" width="16.421875" style="218" customWidth="1"/>
    <col min="8" max="8" width="11.7109375" style="218" customWidth="1"/>
    <col min="9" max="9" width="18.421875" style="218" customWidth="1"/>
    <col min="10" max="10" width="2.28125" style="218" customWidth="1"/>
    <col min="11" max="238" width="11.7109375" style="218" customWidth="1"/>
    <col min="239" max="16384" width="11.7109375" style="219" customWidth="1"/>
  </cols>
  <sheetData>
    <row r="1" ht="14.25">
      <c r="A1" s="161" t="s">
        <v>2053</v>
      </c>
    </row>
    <row r="2" spans="1:10" s="218" customFormat="1" ht="31.5" customHeight="1">
      <c r="A2" s="220" t="s">
        <v>2054</v>
      </c>
      <c r="B2" s="220"/>
      <c r="C2" s="220"/>
      <c r="D2" s="220"/>
      <c r="E2" s="220"/>
      <c r="F2" s="220"/>
      <c r="G2" s="220"/>
      <c r="H2" s="220"/>
      <c r="I2" s="220"/>
      <c r="J2" s="220"/>
    </row>
    <row r="3" spans="1:10" s="218" customFormat="1" ht="19.5" customHeight="1">
      <c r="A3" s="221" t="s">
        <v>2</v>
      </c>
      <c r="B3" s="222"/>
      <c r="C3" s="222"/>
      <c r="D3" s="222"/>
      <c r="E3" s="222"/>
      <c r="F3" s="222"/>
      <c r="G3" s="222"/>
      <c r="H3" s="222"/>
      <c r="I3" s="222"/>
      <c r="J3" s="222"/>
    </row>
    <row r="4" spans="1:10" s="218" customFormat="1" ht="30" customHeight="1">
      <c r="A4" s="142" t="s">
        <v>2055</v>
      </c>
      <c r="B4" s="142" t="s">
        <v>2056</v>
      </c>
      <c r="C4" s="142"/>
      <c r="D4" s="142" t="s">
        <v>2057</v>
      </c>
      <c r="E4" s="142" t="s">
        <v>2058</v>
      </c>
      <c r="F4" s="142"/>
      <c r="G4" s="142" t="s">
        <v>2059</v>
      </c>
      <c r="H4" s="164" t="s">
        <v>102</v>
      </c>
      <c r="I4" s="189"/>
      <c r="J4" s="167"/>
    </row>
    <row r="5" spans="1:10" s="218" customFormat="1" ht="30" customHeight="1">
      <c r="A5" s="142" t="s">
        <v>2060</v>
      </c>
      <c r="B5" s="165" t="s">
        <v>1785</v>
      </c>
      <c r="C5" s="165"/>
      <c r="D5" s="142" t="s">
        <v>2061</v>
      </c>
      <c r="E5" s="142" t="s">
        <v>2062</v>
      </c>
      <c r="F5" s="142"/>
      <c r="G5" s="142" t="s">
        <v>2063</v>
      </c>
      <c r="H5" s="165" t="s">
        <v>2064</v>
      </c>
      <c r="I5" s="165"/>
      <c r="J5" s="165"/>
    </row>
    <row r="6" spans="1:10" s="218" customFormat="1" ht="124.5" customHeight="1">
      <c r="A6" s="142" t="s">
        <v>2065</v>
      </c>
      <c r="B6" s="165" t="s">
        <v>2066</v>
      </c>
      <c r="C6" s="165"/>
      <c r="D6" s="142" t="s">
        <v>2067</v>
      </c>
      <c r="E6" s="166" t="s">
        <v>102</v>
      </c>
      <c r="F6" s="166"/>
      <c r="G6" s="142" t="s">
        <v>2068</v>
      </c>
      <c r="H6" s="165" t="s">
        <v>2069</v>
      </c>
      <c r="I6" s="165"/>
      <c r="J6" s="165"/>
    </row>
    <row r="7" spans="1:10" s="218" customFormat="1" ht="30" customHeight="1">
      <c r="A7" s="142" t="s">
        <v>2070</v>
      </c>
      <c r="B7" s="142" t="s">
        <v>2071</v>
      </c>
      <c r="C7" s="142"/>
      <c r="D7" s="142" t="s">
        <v>2072</v>
      </c>
      <c r="E7" s="142" t="s">
        <v>2073</v>
      </c>
      <c r="F7" s="142"/>
      <c r="G7" s="142" t="s">
        <v>2074</v>
      </c>
      <c r="H7" s="142" t="s">
        <v>2075</v>
      </c>
      <c r="I7" s="142"/>
      <c r="J7" s="142"/>
    </row>
    <row r="8" spans="1:10" s="218" customFormat="1" ht="30" customHeight="1">
      <c r="A8" s="142" t="s">
        <v>2076</v>
      </c>
      <c r="B8" s="165" t="s">
        <v>2077</v>
      </c>
      <c r="C8" s="165"/>
      <c r="D8" s="142" t="s">
        <v>2078</v>
      </c>
      <c r="E8" s="164" t="s">
        <v>2079</v>
      </c>
      <c r="F8" s="167"/>
      <c r="G8" s="142" t="s">
        <v>2080</v>
      </c>
      <c r="H8" s="164" t="s">
        <v>2081</v>
      </c>
      <c r="I8" s="189"/>
      <c r="J8" s="167"/>
    </row>
    <row r="9" spans="1:10" s="218" customFormat="1" ht="72.75" customHeight="1">
      <c r="A9" s="142" t="s">
        <v>2082</v>
      </c>
      <c r="B9" s="145" t="s">
        <v>2083</v>
      </c>
      <c r="C9" s="145"/>
      <c r="D9" s="145"/>
      <c r="E9" s="145"/>
      <c r="F9" s="145"/>
      <c r="G9" s="145"/>
      <c r="H9" s="145"/>
      <c r="I9" s="145"/>
      <c r="J9" s="145"/>
    </row>
    <row r="10" spans="1:10" s="218" customFormat="1" ht="30" customHeight="1">
      <c r="A10" s="142" t="s">
        <v>2084</v>
      </c>
      <c r="B10" s="165" t="s">
        <v>2085</v>
      </c>
      <c r="C10" s="165"/>
      <c r="D10" s="165"/>
      <c r="E10" s="165"/>
      <c r="F10" s="165"/>
      <c r="G10" s="165" t="s">
        <v>2086</v>
      </c>
      <c r="H10" s="165"/>
      <c r="I10" s="165"/>
      <c r="J10" s="165"/>
    </row>
    <row r="11" spans="1:10" s="218" customFormat="1" ht="30" customHeight="1">
      <c r="A11" s="142"/>
      <c r="B11" s="223">
        <v>776108000</v>
      </c>
      <c r="C11" s="165"/>
      <c r="D11" s="165"/>
      <c r="E11" s="165"/>
      <c r="F11" s="165"/>
      <c r="G11" s="223">
        <v>776108000</v>
      </c>
      <c r="H11" s="165"/>
      <c r="I11" s="165"/>
      <c r="J11" s="165"/>
    </row>
    <row r="12" spans="1:10" s="218" customFormat="1" ht="30" customHeight="1">
      <c r="A12" s="168" t="s">
        <v>2087</v>
      </c>
      <c r="B12" s="169" t="s">
        <v>2088</v>
      </c>
      <c r="C12" s="170"/>
      <c r="D12" s="170"/>
      <c r="E12" s="170"/>
      <c r="F12" s="171"/>
      <c r="G12" s="169" t="s">
        <v>2089</v>
      </c>
      <c r="H12" s="170"/>
      <c r="I12" s="170"/>
      <c r="J12" s="171"/>
    </row>
    <row r="13" spans="1:10" s="218" customFormat="1" ht="81" customHeight="1">
      <c r="A13" s="172"/>
      <c r="B13" s="173" t="s">
        <v>2090</v>
      </c>
      <c r="C13" s="174"/>
      <c r="D13" s="174"/>
      <c r="E13" s="174"/>
      <c r="F13" s="175"/>
      <c r="G13" s="224" t="s">
        <v>2091</v>
      </c>
      <c r="H13" s="225"/>
      <c r="I13" s="225"/>
      <c r="J13" s="230"/>
    </row>
    <row r="14" spans="1:10" s="218" customFormat="1" ht="27.75" customHeight="1">
      <c r="A14" s="148" t="s">
        <v>2092</v>
      </c>
      <c r="B14" s="149" t="s">
        <v>2093</v>
      </c>
      <c r="C14" s="149" t="s">
        <v>2094</v>
      </c>
      <c r="D14" s="149"/>
      <c r="E14" s="149" t="s">
        <v>2095</v>
      </c>
      <c r="F14" s="149"/>
      <c r="G14" s="142" t="s">
        <v>2096</v>
      </c>
      <c r="H14" s="148" t="s">
        <v>2097</v>
      </c>
      <c r="I14" s="148"/>
      <c r="J14" s="148"/>
    </row>
    <row r="15" spans="1:10" ht="30.75" customHeight="1">
      <c r="A15" s="148"/>
      <c r="B15" s="226" t="s">
        <v>2098</v>
      </c>
      <c r="C15" s="149" t="s">
        <v>2099</v>
      </c>
      <c r="D15" s="149"/>
      <c r="E15" s="150" t="s">
        <v>2100</v>
      </c>
      <c r="F15" s="150"/>
      <c r="G15" s="143" t="s">
        <v>2101</v>
      </c>
      <c r="H15" s="148" t="s">
        <v>2102</v>
      </c>
      <c r="I15" s="148"/>
      <c r="J15" s="148"/>
    </row>
    <row r="16" spans="1:10" ht="30.75" customHeight="1">
      <c r="A16" s="148"/>
      <c r="B16" s="226"/>
      <c r="C16" s="149" t="s">
        <v>2103</v>
      </c>
      <c r="D16" s="149"/>
      <c r="E16" s="149" t="s">
        <v>2104</v>
      </c>
      <c r="F16" s="149"/>
      <c r="G16" s="143" t="s">
        <v>2105</v>
      </c>
      <c r="H16" s="148" t="s">
        <v>2106</v>
      </c>
      <c r="I16" s="148"/>
      <c r="J16" s="148"/>
    </row>
    <row r="17" spans="1:10" ht="33" customHeight="1">
      <c r="A17" s="148"/>
      <c r="B17" s="226"/>
      <c r="C17" s="149" t="s">
        <v>2103</v>
      </c>
      <c r="D17" s="149"/>
      <c r="E17" s="149" t="s">
        <v>2107</v>
      </c>
      <c r="F17" s="149"/>
      <c r="G17" s="143" t="s">
        <v>2108</v>
      </c>
      <c r="H17" s="148" t="s">
        <v>2106</v>
      </c>
      <c r="I17" s="148"/>
      <c r="J17" s="148"/>
    </row>
    <row r="18" spans="1:10" ht="33" customHeight="1">
      <c r="A18" s="148"/>
      <c r="B18" s="226"/>
      <c r="C18" s="149" t="s">
        <v>2109</v>
      </c>
      <c r="D18" s="149"/>
      <c r="E18" s="150" t="s">
        <v>2110</v>
      </c>
      <c r="F18" s="150"/>
      <c r="G18" s="143" t="s">
        <v>2111</v>
      </c>
      <c r="H18" s="148" t="s">
        <v>2112</v>
      </c>
      <c r="I18" s="148"/>
      <c r="J18" s="148"/>
    </row>
    <row r="19" spans="1:10" ht="33" customHeight="1">
      <c r="A19" s="148"/>
      <c r="B19" s="226"/>
      <c r="C19" s="149" t="s">
        <v>2113</v>
      </c>
      <c r="D19" s="149"/>
      <c r="E19" s="149" t="s">
        <v>2114</v>
      </c>
      <c r="F19" s="149"/>
      <c r="G19" s="143" t="s">
        <v>2115</v>
      </c>
      <c r="H19" s="148" t="s">
        <v>2116</v>
      </c>
      <c r="I19" s="148"/>
      <c r="J19" s="148"/>
    </row>
    <row r="20" spans="1:10" ht="36.75" customHeight="1">
      <c r="A20" s="148" t="s">
        <v>2092</v>
      </c>
      <c r="B20" s="226" t="s">
        <v>2117</v>
      </c>
      <c r="C20" s="149" t="s">
        <v>2118</v>
      </c>
      <c r="D20" s="149"/>
      <c r="E20" s="183" t="s">
        <v>2119</v>
      </c>
      <c r="F20" s="184"/>
      <c r="G20" s="143" t="s">
        <v>2120</v>
      </c>
      <c r="H20" s="148" t="s">
        <v>2121</v>
      </c>
      <c r="I20" s="148"/>
      <c r="J20" s="148"/>
    </row>
    <row r="21" spans="1:10" ht="36.75" customHeight="1">
      <c r="A21" s="148"/>
      <c r="B21" s="226"/>
      <c r="C21" s="149" t="s">
        <v>2118</v>
      </c>
      <c r="D21" s="149"/>
      <c r="E21" s="150" t="s">
        <v>2122</v>
      </c>
      <c r="F21" s="150"/>
      <c r="G21" s="143" t="s">
        <v>2120</v>
      </c>
      <c r="H21" s="148" t="s">
        <v>2121</v>
      </c>
      <c r="I21" s="148"/>
      <c r="J21" s="148"/>
    </row>
    <row r="22" spans="1:10" ht="36.75" customHeight="1">
      <c r="A22" s="148"/>
      <c r="B22" s="226"/>
      <c r="C22" s="149" t="s">
        <v>2118</v>
      </c>
      <c r="D22" s="149"/>
      <c r="E22" s="227" t="s">
        <v>2123</v>
      </c>
      <c r="F22" s="228"/>
      <c r="G22" s="143" t="s">
        <v>2120</v>
      </c>
      <c r="H22" s="148" t="s">
        <v>2121</v>
      </c>
      <c r="I22" s="148"/>
      <c r="J22" s="148"/>
    </row>
    <row r="23" spans="1:10" ht="36.75" customHeight="1">
      <c r="A23" s="148"/>
      <c r="B23" s="226"/>
      <c r="C23" s="149" t="s">
        <v>2118</v>
      </c>
      <c r="D23" s="149"/>
      <c r="E23" s="150" t="s">
        <v>2124</v>
      </c>
      <c r="F23" s="150"/>
      <c r="G23" s="143" t="s">
        <v>2125</v>
      </c>
      <c r="H23" s="148" t="s">
        <v>2121</v>
      </c>
      <c r="I23" s="148"/>
      <c r="J23" s="148"/>
    </row>
    <row r="24" spans="1:10" ht="36.75" customHeight="1">
      <c r="A24" s="148"/>
      <c r="B24" s="226"/>
      <c r="C24" s="149" t="s">
        <v>2126</v>
      </c>
      <c r="D24" s="149"/>
      <c r="E24" s="150" t="s">
        <v>2127</v>
      </c>
      <c r="F24" s="150"/>
      <c r="G24" s="143" t="s">
        <v>2125</v>
      </c>
      <c r="H24" s="148" t="s">
        <v>2128</v>
      </c>
      <c r="I24" s="148"/>
      <c r="J24" s="148"/>
    </row>
    <row r="25" spans="1:10" ht="54" customHeight="1">
      <c r="A25" s="148"/>
      <c r="B25" s="226"/>
      <c r="C25" s="149" t="s">
        <v>2129</v>
      </c>
      <c r="D25" s="149"/>
      <c r="E25" s="183" t="s">
        <v>2130</v>
      </c>
      <c r="F25" s="184"/>
      <c r="G25" s="143" t="s">
        <v>2131</v>
      </c>
      <c r="H25" s="229" t="s">
        <v>2132</v>
      </c>
      <c r="I25" s="231"/>
      <c r="J25" s="232"/>
    </row>
    <row r="26" spans="1:10" ht="43.5" customHeight="1">
      <c r="A26" s="148"/>
      <c r="B26" s="226"/>
      <c r="C26" s="149" t="s">
        <v>2133</v>
      </c>
      <c r="D26" s="149"/>
      <c r="E26" s="150" t="s">
        <v>2134</v>
      </c>
      <c r="F26" s="150"/>
      <c r="G26" s="143" t="s">
        <v>2135</v>
      </c>
      <c r="H26" s="148" t="s">
        <v>2136</v>
      </c>
      <c r="I26" s="148"/>
      <c r="J26" s="148"/>
    </row>
  </sheetData>
  <sheetProtection/>
  <mergeCells count="71">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C15:D15"/>
    <mergeCell ref="E15:F15"/>
    <mergeCell ref="H15:J15"/>
    <mergeCell ref="C16:D16"/>
    <mergeCell ref="E16:F16"/>
    <mergeCell ref="H16:J16"/>
    <mergeCell ref="C17:D17"/>
    <mergeCell ref="E17:F17"/>
    <mergeCell ref="H17:J17"/>
    <mergeCell ref="C18:D18"/>
    <mergeCell ref="E18:F18"/>
    <mergeCell ref="H18:J18"/>
    <mergeCell ref="C19:D19"/>
    <mergeCell ref="E19:F19"/>
    <mergeCell ref="H19:J19"/>
    <mergeCell ref="C20:D20"/>
    <mergeCell ref="E20:F20"/>
    <mergeCell ref="H20:J20"/>
    <mergeCell ref="C21:D21"/>
    <mergeCell ref="E21:F21"/>
    <mergeCell ref="H21:J21"/>
    <mergeCell ref="C22:D22"/>
    <mergeCell ref="E22:F22"/>
    <mergeCell ref="H22:J22"/>
    <mergeCell ref="C23:D23"/>
    <mergeCell ref="E23:F23"/>
    <mergeCell ref="H23:J23"/>
    <mergeCell ref="C24:D24"/>
    <mergeCell ref="E24:F24"/>
    <mergeCell ref="H24:J24"/>
    <mergeCell ref="C25:D25"/>
    <mergeCell ref="E25:F25"/>
    <mergeCell ref="H25:J25"/>
    <mergeCell ref="C26:D26"/>
    <mergeCell ref="E26:F26"/>
    <mergeCell ref="H26:J26"/>
    <mergeCell ref="A10:A11"/>
    <mergeCell ref="A12:A13"/>
    <mergeCell ref="A14:A19"/>
    <mergeCell ref="A20:A26"/>
    <mergeCell ref="B15:B19"/>
    <mergeCell ref="B20:B26"/>
  </mergeCells>
  <printOptions horizontalCentered="1"/>
  <pageMargins left="0.38958333333333334" right="0.38958333333333334" top="0.5902777777777778" bottom="0.6298611111111111" header="0.5076388888888889" footer="0.5076388888888889"/>
  <pageSetup horizontalDpi="600" verticalDpi="600" orientation="portrait" paperSize="9"/>
</worksheet>
</file>

<file path=xl/worksheets/sheet35.xml><?xml version="1.0" encoding="utf-8"?>
<worksheet xmlns="http://schemas.openxmlformats.org/spreadsheetml/2006/main" xmlns:r="http://schemas.openxmlformats.org/officeDocument/2006/relationships">
  <sheetPr>
    <pageSetUpPr fitToPage="1"/>
  </sheetPr>
  <dimension ref="A1:IV27"/>
  <sheetViews>
    <sheetView view="pageBreakPreview" zoomScaleSheetLayoutView="100" workbookViewId="0" topLeftCell="A2">
      <selection activeCell="A9" sqref="A9"/>
    </sheetView>
  </sheetViews>
  <sheetFormatPr defaultColWidth="11.7109375" defaultRowHeight="12.75"/>
  <cols>
    <col min="1" max="1" width="12.421875" style="89" customWidth="1"/>
    <col min="2" max="2" width="19.140625" style="89" customWidth="1"/>
    <col min="3" max="3" width="4.28125" style="89" customWidth="1"/>
    <col min="4" max="4" width="11.140625" style="89" customWidth="1"/>
    <col min="5" max="5" width="15.7109375" style="89" bestFit="1" customWidth="1"/>
    <col min="6" max="6" width="7.28125" style="89" customWidth="1"/>
    <col min="7" max="7" width="17.57421875" style="89" customWidth="1"/>
    <col min="8" max="8" width="11.7109375" style="89" customWidth="1"/>
    <col min="9" max="9" width="10.28125" style="89" customWidth="1"/>
    <col min="10" max="10" width="2.140625" style="89" customWidth="1"/>
    <col min="11" max="11" width="3.7109375" style="89" customWidth="1"/>
    <col min="12" max="12" width="11.7109375" style="89" hidden="1" customWidth="1"/>
    <col min="13" max="13" width="4.00390625" style="89" customWidth="1"/>
    <col min="14" max="14" width="11.57421875" style="89" customWidth="1"/>
    <col min="15" max="15" width="11.7109375" style="89" hidden="1" customWidth="1"/>
    <col min="16" max="229" width="11.7109375" style="89" customWidth="1"/>
    <col min="230" max="16384" width="11.7109375" style="90" customWidth="1"/>
  </cols>
  <sheetData>
    <row r="1" ht="14.25">
      <c r="A1" s="91" t="s">
        <v>2137</v>
      </c>
    </row>
    <row r="2" spans="1:256" s="203" customFormat="1" ht="31.5" customHeight="1">
      <c r="A2" s="153" t="s">
        <v>2138</v>
      </c>
      <c r="B2" s="153"/>
      <c r="C2" s="153"/>
      <c r="D2" s="153"/>
      <c r="E2" s="153"/>
      <c r="F2" s="153"/>
      <c r="G2" s="153"/>
      <c r="H2" s="153"/>
      <c r="I2" s="153"/>
      <c r="J2" s="153"/>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row>
    <row r="3" spans="1:256" s="203" customFormat="1" ht="19.5" customHeight="1">
      <c r="A3" s="101" t="s">
        <v>2</v>
      </c>
      <c r="B3" s="102"/>
      <c r="C3" s="102"/>
      <c r="D3" s="102"/>
      <c r="E3" s="102"/>
      <c r="F3" s="102"/>
      <c r="G3" s="102"/>
      <c r="H3" s="102"/>
      <c r="I3" s="102"/>
      <c r="J3" s="102"/>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row>
    <row r="4" spans="1:256" s="203" customFormat="1" ht="30" customHeight="1">
      <c r="A4" s="113" t="s">
        <v>2055</v>
      </c>
      <c r="B4" s="113" t="s">
        <v>2056</v>
      </c>
      <c r="C4" s="113"/>
      <c r="D4" s="113" t="s">
        <v>2057</v>
      </c>
      <c r="E4" s="113" t="s">
        <v>2139</v>
      </c>
      <c r="F4" s="113"/>
      <c r="G4" s="113" t="s">
        <v>2059</v>
      </c>
      <c r="H4" s="114" t="s">
        <v>2140</v>
      </c>
      <c r="I4" s="135"/>
      <c r="J4" s="117"/>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s="203" customFormat="1" ht="30" customHeight="1">
      <c r="A5" s="113" t="s">
        <v>2060</v>
      </c>
      <c r="B5" s="115" t="s">
        <v>1785</v>
      </c>
      <c r="C5" s="115"/>
      <c r="D5" s="113" t="s">
        <v>2061</v>
      </c>
      <c r="E5" s="113" t="s">
        <v>2062</v>
      </c>
      <c r="F5" s="113"/>
      <c r="G5" s="113" t="s">
        <v>2063</v>
      </c>
      <c r="H5" s="115" t="s">
        <v>2064</v>
      </c>
      <c r="I5" s="115"/>
      <c r="J5" s="115"/>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s="203" customFormat="1" ht="72.75" customHeight="1">
      <c r="A6" s="113" t="s">
        <v>2065</v>
      </c>
      <c r="B6" s="115" t="s">
        <v>2066</v>
      </c>
      <c r="C6" s="115"/>
      <c r="D6" s="113" t="s">
        <v>2067</v>
      </c>
      <c r="E6" s="116" t="s">
        <v>2140</v>
      </c>
      <c r="F6" s="116"/>
      <c r="G6" s="113" t="s">
        <v>2068</v>
      </c>
      <c r="H6" s="115" t="s">
        <v>2141</v>
      </c>
      <c r="I6" s="115"/>
      <c r="J6" s="115"/>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s="203" customFormat="1" ht="45" customHeight="1">
      <c r="A7" s="113" t="s">
        <v>2070</v>
      </c>
      <c r="B7" s="113" t="s">
        <v>2071</v>
      </c>
      <c r="C7" s="113"/>
      <c r="D7" s="113" t="s">
        <v>2072</v>
      </c>
      <c r="E7" s="113" t="s">
        <v>2073</v>
      </c>
      <c r="F7" s="113"/>
      <c r="G7" s="113" t="s">
        <v>2074</v>
      </c>
      <c r="H7" s="113" t="s">
        <v>2075</v>
      </c>
      <c r="I7" s="113"/>
      <c r="J7" s="113"/>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256" s="203" customFormat="1" ht="30" customHeight="1">
      <c r="A8" s="113" t="s">
        <v>2076</v>
      </c>
      <c r="B8" s="115" t="s">
        <v>2142</v>
      </c>
      <c r="C8" s="115"/>
      <c r="D8" s="113" t="s">
        <v>2078</v>
      </c>
      <c r="E8" s="114" t="s">
        <v>2143</v>
      </c>
      <c r="F8" s="117"/>
      <c r="G8" s="113" t="s">
        <v>2080</v>
      </c>
      <c r="H8" s="114">
        <v>2020</v>
      </c>
      <c r="I8" s="135"/>
      <c r="J8" s="117"/>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row>
    <row r="9" spans="1:256" s="203" customFormat="1" ht="63" customHeight="1">
      <c r="A9" s="113" t="s">
        <v>2082</v>
      </c>
      <c r="B9" s="118" t="s">
        <v>2144</v>
      </c>
      <c r="C9" s="118"/>
      <c r="D9" s="118"/>
      <c r="E9" s="118"/>
      <c r="F9" s="118"/>
      <c r="G9" s="118"/>
      <c r="H9" s="118"/>
      <c r="I9" s="118"/>
      <c r="J9" s="118"/>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row>
    <row r="10" spans="1:256" s="203" customFormat="1" ht="60" customHeight="1" hidden="1">
      <c r="A10" s="113" t="s">
        <v>2145</v>
      </c>
      <c r="B10" s="118"/>
      <c r="C10" s="118"/>
      <c r="D10" s="118"/>
      <c r="E10" s="118"/>
      <c r="F10" s="118"/>
      <c r="G10" s="118"/>
      <c r="H10" s="118"/>
      <c r="I10" s="118"/>
      <c r="J10" s="118"/>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row>
    <row r="11" spans="1:256" s="203" customFormat="1" ht="30" customHeight="1">
      <c r="A11" s="113" t="s">
        <v>2084</v>
      </c>
      <c r="B11" s="115" t="s">
        <v>2085</v>
      </c>
      <c r="C11" s="115"/>
      <c r="D11" s="115"/>
      <c r="E11" s="115"/>
      <c r="F11" s="115"/>
      <c r="G11" s="115" t="s">
        <v>2086</v>
      </c>
      <c r="H11" s="115"/>
      <c r="I11" s="115"/>
      <c r="J11" s="115"/>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row>
    <row r="12" spans="1:256" s="203" customFormat="1" ht="30" customHeight="1">
      <c r="A12" s="113"/>
      <c r="B12" s="204">
        <v>1838547000</v>
      </c>
      <c r="C12" s="204"/>
      <c r="D12" s="204"/>
      <c r="E12" s="204"/>
      <c r="F12" s="204"/>
      <c r="G12" s="204">
        <v>1838547000</v>
      </c>
      <c r="H12" s="115"/>
      <c r="I12" s="115"/>
      <c r="J12" s="115"/>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row>
    <row r="13" spans="1:256" s="203" customFormat="1" ht="30" customHeight="1">
      <c r="A13" s="119" t="s">
        <v>2087</v>
      </c>
      <c r="B13" s="120" t="s">
        <v>2088</v>
      </c>
      <c r="C13" s="121"/>
      <c r="D13" s="121"/>
      <c r="E13" s="121"/>
      <c r="F13" s="122"/>
      <c r="G13" s="120" t="s">
        <v>2089</v>
      </c>
      <c r="H13" s="121"/>
      <c r="I13" s="121"/>
      <c r="J13" s="122"/>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row>
    <row r="14" spans="1:256" s="203" customFormat="1" ht="135" customHeight="1">
      <c r="A14" s="123"/>
      <c r="B14" s="205" t="s">
        <v>2146</v>
      </c>
      <c r="C14" s="206"/>
      <c r="D14" s="206"/>
      <c r="E14" s="206"/>
      <c r="F14" s="207"/>
      <c r="G14" s="127" t="s">
        <v>2147</v>
      </c>
      <c r="H14" s="128"/>
      <c r="I14" s="128"/>
      <c r="J14" s="136"/>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row>
    <row r="15" spans="1:256" s="203" customFormat="1" ht="27.75" customHeight="1">
      <c r="A15" s="129" t="s">
        <v>2092</v>
      </c>
      <c r="B15" s="130" t="s">
        <v>2093</v>
      </c>
      <c r="C15" s="130" t="s">
        <v>2094</v>
      </c>
      <c r="D15" s="130"/>
      <c r="E15" s="130" t="s">
        <v>2095</v>
      </c>
      <c r="F15" s="130"/>
      <c r="G15" s="113" t="s">
        <v>2148</v>
      </c>
      <c r="H15" s="131" t="s">
        <v>2097</v>
      </c>
      <c r="I15" s="131"/>
      <c r="J15" s="131"/>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row>
    <row r="16" spans="1:10" ht="27" customHeight="1">
      <c r="A16" s="129"/>
      <c r="B16" s="130" t="s">
        <v>2098</v>
      </c>
      <c r="C16" s="130" t="s">
        <v>2099</v>
      </c>
      <c r="D16" s="130"/>
      <c r="E16" s="132" t="s">
        <v>2149</v>
      </c>
      <c r="F16" s="132"/>
      <c r="G16" s="129" t="s">
        <v>2150</v>
      </c>
      <c r="H16" s="131" t="s">
        <v>2102</v>
      </c>
      <c r="I16" s="131"/>
      <c r="J16" s="131"/>
    </row>
    <row r="17" spans="1:10" ht="27" customHeight="1">
      <c r="A17" s="129"/>
      <c r="B17" s="130"/>
      <c r="C17" s="130" t="s">
        <v>2103</v>
      </c>
      <c r="D17" s="130"/>
      <c r="E17" s="130" t="s">
        <v>2104</v>
      </c>
      <c r="F17" s="130"/>
      <c r="G17" s="129" t="s">
        <v>2105</v>
      </c>
      <c r="H17" s="131" t="s">
        <v>2106</v>
      </c>
      <c r="I17" s="131"/>
      <c r="J17" s="131"/>
    </row>
    <row r="18" spans="1:10" ht="27" customHeight="1">
      <c r="A18" s="129"/>
      <c r="B18" s="130"/>
      <c r="C18" s="130" t="s">
        <v>2103</v>
      </c>
      <c r="D18" s="130"/>
      <c r="E18" s="130" t="s">
        <v>2107</v>
      </c>
      <c r="F18" s="130"/>
      <c r="G18" s="129" t="s">
        <v>2108</v>
      </c>
      <c r="H18" s="131" t="s">
        <v>2106</v>
      </c>
      <c r="I18" s="131"/>
      <c r="J18" s="131"/>
    </row>
    <row r="19" spans="1:10" ht="27" customHeight="1">
      <c r="A19" s="129"/>
      <c r="B19" s="130"/>
      <c r="C19" s="130" t="s">
        <v>2109</v>
      </c>
      <c r="D19" s="130"/>
      <c r="E19" s="132" t="s">
        <v>2110</v>
      </c>
      <c r="F19" s="132"/>
      <c r="G19" s="129" t="s">
        <v>2111</v>
      </c>
      <c r="H19" s="131" t="s">
        <v>2112</v>
      </c>
      <c r="I19" s="131"/>
      <c r="J19" s="131"/>
    </row>
    <row r="20" spans="1:10" ht="27" customHeight="1">
      <c r="A20" s="129"/>
      <c r="B20" s="130"/>
      <c r="C20" s="130" t="s">
        <v>2109</v>
      </c>
      <c r="D20" s="130"/>
      <c r="E20" s="208" t="s">
        <v>2151</v>
      </c>
      <c r="F20" s="209"/>
      <c r="G20" s="134">
        <v>1</v>
      </c>
      <c r="H20" s="210" t="s">
        <v>2152</v>
      </c>
      <c r="I20" s="214"/>
      <c r="J20" s="215"/>
    </row>
    <row r="21" spans="1:10" ht="27" customHeight="1">
      <c r="A21" s="129"/>
      <c r="B21" s="130"/>
      <c r="C21" s="130" t="s">
        <v>2113</v>
      </c>
      <c r="D21" s="130"/>
      <c r="E21" s="130" t="s">
        <v>2114</v>
      </c>
      <c r="F21" s="130"/>
      <c r="G21" s="129" t="s">
        <v>2115</v>
      </c>
      <c r="H21" s="131" t="s">
        <v>2116</v>
      </c>
      <c r="I21" s="131"/>
      <c r="J21" s="131"/>
    </row>
    <row r="22" spans="1:10" ht="27" customHeight="1">
      <c r="A22" s="129"/>
      <c r="B22" s="130" t="s">
        <v>2117</v>
      </c>
      <c r="C22" s="130" t="s">
        <v>2118</v>
      </c>
      <c r="D22" s="130"/>
      <c r="E22" s="132" t="s">
        <v>2153</v>
      </c>
      <c r="F22" s="132"/>
      <c r="G22" s="129" t="s">
        <v>2120</v>
      </c>
      <c r="H22" s="131" t="s">
        <v>2121</v>
      </c>
      <c r="I22" s="131"/>
      <c r="J22" s="131"/>
    </row>
    <row r="23" spans="1:10" ht="27" customHeight="1">
      <c r="A23" s="129"/>
      <c r="B23" s="130"/>
      <c r="C23" s="130" t="s">
        <v>2118</v>
      </c>
      <c r="D23" s="130"/>
      <c r="E23" s="132" t="s">
        <v>2122</v>
      </c>
      <c r="F23" s="132"/>
      <c r="G23" s="129" t="s">
        <v>2125</v>
      </c>
      <c r="H23" s="131" t="s">
        <v>2121</v>
      </c>
      <c r="I23" s="131"/>
      <c r="J23" s="131"/>
    </row>
    <row r="24" spans="1:10" ht="36.75" customHeight="1">
      <c r="A24" s="129"/>
      <c r="B24" s="130"/>
      <c r="C24" s="130" t="s">
        <v>2126</v>
      </c>
      <c r="D24" s="130"/>
      <c r="E24" s="132" t="s">
        <v>2154</v>
      </c>
      <c r="F24" s="132"/>
      <c r="G24" s="129" t="s">
        <v>2125</v>
      </c>
      <c r="H24" s="131" t="s">
        <v>2128</v>
      </c>
      <c r="I24" s="131"/>
      <c r="J24" s="131"/>
    </row>
    <row r="25" spans="1:10" ht="51" customHeight="1">
      <c r="A25" s="129"/>
      <c r="B25" s="130"/>
      <c r="C25" s="130" t="s">
        <v>2129</v>
      </c>
      <c r="D25" s="130"/>
      <c r="E25" s="130" t="s">
        <v>2155</v>
      </c>
      <c r="F25" s="130"/>
      <c r="G25" s="129" t="s">
        <v>2120</v>
      </c>
      <c r="H25" s="133" t="s">
        <v>2156</v>
      </c>
      <c r="I25" s="133"/>
      <c r="J25" s="133"/>
    </row>
    <row r="26" spans="1:10" ht="46.5" customHeight="1">
      <c r="A26" s="129"/>
      <c r="B26" s="130"/>
      <c r="C26" s="130" t="s">
        <v>2129</v>
      </c>
      <c r="D26" s="130"/>
      <c r="E26" s="211" t="s">
        <v>2130</v>
      </c>
      <c r="F26" s="212"/>
      <c r="G26" s="129" t="s">
        <v>2120</v>
      </c>
      <c r="H26" s="213" t="s">
        <v>2132</v>
      </c>
      <c r="I26" s="216"/>
      <c r="J26" s="217"/>
    </row>
    <row r="27" spans="1:10" ht="34.5" customHeight="1">
      <c r="A27" s="129"/>
      <c r="B27" s="130"/>
      <c r="C27" s="130" t="s">
        <v>2133</v>
      </c>
      <c r="D27" s="130"/>
      <c r="E27" s="132" t="s">
        <v>2157</v>
      </c>
      <c r="F27" s="132"/>
      <c r="G27" s="129" t="s">
        <v>2135</v>
      </c>
      <c r="H27" s="131" t="s">
        <v>2136</v>
      </c>
      <c r="I27" s="131"/>
      <c r="J27" s="131"/>
    </row>
  </sheetData>
  <sheetProtection/>
  <mergeCells count="71">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J12"/>
    <mergeCell ref="B13:F13"/>
    <mergeCell ref="G13:J13"/>
    <mergeCell ref="B14:F14"/>
    <mergeCell ref="G14:J14"/>
    <mergeCell ref="C15:D15"/>
    <mergeCell ref="E15:F15"/>
    <mergeCell ref="H15:J15"/>
    <mergeCell ref="C16:D16"/>
    <mergeCell ref="E16:F16"/>
    <mergeCell ref="H16:J16"/>
    <mergeCell ref="C17:D17"/>
    <mergeCell ref="E17:F17"/>
    <mergeCell ref="H17:J17"/>
    <mergeCell ref="C18:D18"/>
    <mergeCell ref="E18:F18"/>
    <mergeCell ref="H18:J18"/>
    <mergeCell ref="C19:D19"/>
    <mergeCell ref="E19:F19"/>
    <mergeCell ref="H19:J19"/>
    <mergeCell ref="C20:D20"/>
    <mergeCell ref="E20:F20"/>
    <mergeCell ref="H20:J20"/>
    <mergeCell ref="C21:D21"/>
    <mergeCell ref="E21:F21"/>
    <mergeCell ref="H21:J21"/>
    <mergeCell ref="C22:D22"/>
    <mergeCell ref="E22:F22"/>
    <mergeCell ref="H22:J22"/>
    <mergeCell ref="C23:D23"/>
    <mergeCell ref="E23:F23"/>
    <mergeCell ref="H23:J23"/>
    <mergeCell ref="C24:D24"/>
    <mergeCell ref="E24:F24"/>
    <mergeCell ref="H24:J24"/>
    <mergeCell ref="C25:D25"/>
    <mergeCell ref="E25:F25"/>
    <mergeCell ref="H25:J25"/>
    <mergeCell ref="C26:D26"/>
    <mergeCell ref="E26:F26"/>
    <mergeCell ref="H26:J26"/>
    <mergeCell ref="C27:D27"/>
    <mergeCell ref="E27:F27"/>
    <mergeCell ref="H27:J27"/>
    <mergeCell ref="A11:A12"/>
    <mergeCell ref="A13:A14"/>
    <mergeCell ref="A15:A27"/>
    <mergeCell ref="B16:B21"/>
    <mergeCell ref="B22:B27"/>
  </mergeCells>
  <printOptions horizontalCentered="1"/>
  <pageMargins left="0.38958333333333334" right="0.38958333333333334" top="0.5118055555555555" bottom="0.7895833333333333" header="0.4326388888888889" footer="0.5097222222222222"/>
  <pageSetup fitToHeight="0" fitToWidth="1" horizontalDpi="600" verticalDpi="600" orientation="portrait" paperSize="9" scale="87"/>
  <headerFooter scaleWithDoc="0" alignWithMargins="0">
    <oddFooter>&amp;C第 &amp;P 页，共 &amp;N 页</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23"/>
  <sheetViews>
    <sheetView zoomScaleSheetLayoutView="100" workbookViewId="0" topLeftCell="A10">
      <selection activeCell="N13" sqref="N13"/>
    </sheetView>
  </sheetViews>
  <sheetFormatPr defaultColWidth="11.7109375" defaultRowHeight="12.75"/>
  <cols>
    <col min="1" max="1" width="17.00390625" style="89" customWidth="1"/>
    <col min="2" max="2" width="16.28125" style="89" customWidth="1"/>
    <col min="3" max="3" width="10.57421875" style="89" customWidth="1"/>
    <col min="4" max="4" width="19.57421875" style="89" customWidth="1"/>
    <col min="5" max="5" width="13.28125" style="89" customWidth="1"/>
    <col min="6" max="6" width="13.7109375" style="89" customWidth="1"/>
    <col min="7" max="7" width="20.140625" style="89" customWidth="1"/>
    <col min="8" max="8" width="11.7109375" style="89" customWidth="1"/>
    <col min="9" max="9" width="10.28125" style="89" customWidth="1"/>
    <col min="10" max="10" width="12.421875" style="89" customWidth="1"/>
    <col min="11" max="11" width="18.7109375" style="89" customWidth="1"/>
    <col min="12" max="243" width="11.7109375" style="89" customWidth="1"/>
    <col min="244" max="16384" width="11.7109375" style="90" customWidth="1"/>
  </cols>
  <sheetData>
    <row r="1" ht="14.25">
      <c r="A1" s="91" t="s">
        <v>2158</v>
      </c>
    </row>
    <row r="2" spans="1:10" s="89" customFormat="1" ht="36.75" customHeight="1">
      <c r="A2" s="7" t="s">
        <v>2159</v>
      </c>
      <c r="B2" s="7"/>
      <c r="C2" s="7"/>
      <c r="D2" s="7"/>
      <c r="E2" s="7"/>
      <c r="F2" s="7"/>
      <c r="G2" s="7"/>
      <c r="H2" s="7"/>
      <c r="I2" s="7"/>
      <c r="J2" s="7"/>
    </row>
    <row r="3" spans="1:10" s="89" customFormat="1" ht="19.5" customHeight="1">
      <c r="A3" s="8" t="s">
        <v>2</v>
      </c>
      <c r="B3" s="9"/>
      <c r="C3" s="9"/>
      <c r="D3" s="9"/>
      <c r="E3" s="9"/>
      <c r="F3" s="9"/>
      <c r="G3" s="9"/>
      <c r="H3" s="9"/>
      <c r="I3" s="9"/>
      <c r="J3" s="9"/>
    </row>
    <row r="4" spans="1:10" s="89" customFormat="1" ht="30" customHeight="1">
      <c r="A4" s="10" t="s">
        <v>2055</v>
      </c>
      <c r="B4" s="10" t="s">
        <v>2056</v>
      </c>
      <c r="C4" s="10"/>
      <c r="D4" s="10" t="s">
        <v>2057</v>
      </c>
      <c r="E4" s="10" t="s">
        <v>2160</v>
      </c>
      <c r="F4" s="10"/>
      <c r="G4" s="10" t="s">
        <v>2059</v>
      </c>
      <c r="H4" s="11" t="s">
        <v>2161</v>
      </c>
      <c r="I4" s="46"/>
      <c r="J4" s="14"/>
    </row>
    <row r="5" spans="1:10" s="89" customFormat="1" ht="30" customHeight="1">
      <c r="A5" s="10" t="s">
        <v>2060</v>
      </c>
      <c r="B5" s="12" t="s">
        <v>1785</v>
      </c>
      <c r="C5" s="12"/>
      <c r="D5" s="10" t="s">
        <v>2162</v>
      </c>
      <c r="E5" s="10" t="s">
        <v>2062</v>
      </c>
      <c r="F5" s="10"/>
      <c r="G5" s="10" t="s">
        <v>2063</v>
      </c>
      <c r="H5" s="12" t="s">
        <v>2064</v>
      </c>
      <c r="I5" s="12"/>
      <c r="J5" s="12"/>
    </row>
    <row r="6" spans="1:10" s="89" customFormat="1" ht="69.75" customHeight="1">
      <c r="A6" s="10" t="s">
        <v>2065</v>
      </c>
      <c r="B6" s="12" t="s">
        <v>2163</v>
      </c>
      <c r="C6" s="12"/>
      <c r="D6" s="10" t="s">
        <v>2067</v>
      </c>
      <c r="E6" s="12" t="s">
        <v>2164</v>
      </c>
      <c r="F6" s="60"/>
      <c r="G6" s="10" t="s">
        <v>2068</v>
      </c>
      <c r="H6" s="12" t="s">
        <v>2165</v>
      </c>
      <c r="I6" s="12"/>
      <c r="J6" s="12"/>
    </row>
    <row r="7" spans="1:10" s="89" customFormat="1" ht="33" customHeight="1">
      <c r="A7" s="10" t="s">
        <v>2070</v>
      </c>
      <c r="B7" s="10" t="s">
        <v>2071</v>
      </c>
      <c r="C7" s="10"/>
      <c r="D7" s="10" t="s">
        <v>2166</v>
      </c>
      <c r="E7" s="10" t="s">
        <v>2075</v>
      </c>
      <c r="F7" s="10"/>
      <c r="G7" s="10" t="s">
        <v>2167</v>
      </c>
      <c r="H7" s="10" t="s">
        <v>2168</v>
      </c>
      <c r="I7" s="10"/>
      <c r="J7" s="10"/>
    </row>
    <row r="8" spans="1:10" s="89" customFormat="1" ht="33" customHeight="1">
      <c r="A8" s="10" t="s">
        <v>2076</v>
      </c>
      <c r="B8" s="12" t="s">
        <v>2169</v>
      </c>
      <c r="C8" s="12"/>
      <c r="D8" s="10" t="s">
        <v>2078</v>
      </c>
      <c r="E8" s="11">
        <v>83877821</v>
      </c>
      <c r="F8" s="14"/>
      <c r="G8" s="10" t="s">
        <v>2080</v>
      </c>
      <c r="H8" s="11" t="s">
        <v>2081</v>
      </c>
      <c r="I8" s="46"/>
      <c r="J8" s="14"/>
    </row>
    <row r="9" spans="1:10" s="89" customFormat="1" ht="96" customHeight="1">
      <c r="A9" s="10" t="s">
        <v>2170</v>
      </c>
      <c r="B9" s="15" t="s">
        <v>2171</v>
      </c>
      <c r="C9" s="15"/>
      <c r="D9" s="15"/>
      <c r="E9" s="15"/>
      <c r="F9" s="15"/>
      <c r="G9" s="15"/>
      <c r="H9" s="15"/>
      <c r="I9" s="15"/>
      <c r="J9" s="15"/>
    </row>
    <row r="10" spans="1:10" s="89" customFormat="1" ht="34.5" customHeight="1">
      <c r="A10" s="10" t="s">
        <v>2084</v>
      </c>
      <c r="B10" s="12" t="s">
        <v>2085</v>
      </c>
      <c r="C10" s="12"/>
      <c r="D10" s="12"/>
      <c r="E10" s="12"/>
      <c r="F10" s="12"/>
      <c r="G10" s="12" t="s">
        <v>2086</v>
      </c>
      <c r="H10" s="12"/>
      <c r="I10" s="12"/>
      <c r="J10" s="12"/>
    </row>
    <row r="11" spans="1:10" s="89" customFormat="1" ht="28.5" customHeight="1">
      <c r="A11" s="10"/>
      <c r="B11" s="194">
        <v>1215480000</v>
      </c>
      <c r="C11" s="195"/>
      <c r="D11" s="195"/>
      <c r="E11" s="195"/>
      <c r="F11" s="196"/>
      <c r="G11" s="92">
        <v>405158400</v>
      </c>
      <c r="H11" s="12"/>
      <c r="I11" s="12"/>
      <c r="J11" s="12"/>
    </row>
    <row r="12" spans="1:10" s="89" customFormat="1" ht="33" customHeight="1">
      <c r="A12" s="16" t="s">
        <v>2087</v>
      </c>
      <c r="B12" s="17" t="s">
        <v>2088</v>
      </c>
      <c r="C12" s="18"/>
      <c r="D12" s="18"/>
      <c r="E12" s="18"/>
      <c r="F12" s="19"/>
      <c r="G12" s="17" t="s">
        <v>2089</v>
      </c>
      <c r="H12" s="18"/>
      <c r="I12" s="18"/>
      <c r="J12" s="19"/>
    </row>
    <row r="13" spans="1:10" s="89" customFormat="1" ht="249" customHeight="1">
      <c r="A13" s="20"/>
      <c r="B13" s="62" t="s">
        <v>2172</v>
      </c>
      <c r="C13" s="63"/>
      <c r="D13" s="63"/>
      <c r="E13" s="63"/>
      <c r="F13" s="64"/>
      <c r="G13" s="65" t="s">
        <v>2173</v>
      </c>
      <c r="H13" s="66"/>
      <c r="I13" s="66"/>
      <c r="J13" s="84"/>
    </row>
    <row r="14" spans="1:10" s="89" customFormat="1" ht="45.75" customHeight="1">
      <c r="A14" s="72" t="s">
        <v>2092</v>
      </c>
      <c r="B14" s="68" t="s">
        <v>2093</v>
      </c>
      <c r="C14" s="68" t="s">
        <v>2094</v>
      </c>
      <c r="D14" s="68"/>
      <c r="E14" s="68" t="s">
        <v>2095</v>
      </c>
      <c r="F14" s="68"/>
      <c r="G14" s="10" t="s">
        <v>2174</v>
      </c>
      <c r="H14" s="93" t="s">
        <v>2097</v>
      </c>
      <c r="I14" s="93"/>
      <c r="J14" s="93"/>
    </row>
    <row r="15" spans="1:12" ht="42" customHeight="1">
      <c r="A15" s="72" t="s">
        <v>10</v>
      </c>
      <c r="B15" s="68" t="s">
        <v>2098</v>
      </c>
      <c r="C15" s="76" t="s">
        <v>2099</v>
      </c>
      <c r="D15" s="77"/>
      <c r="E15" s="68" t="s">
        <v>2175</v>
      </c>
      <c r="F15" s="68"/>
      <c r="G15" s="72" t="s">
        <v>2176</v>
      </c>
      <c r="H15" s="197" t="s">
        <v>2177</v>
      </c>
      <c r="I15" s="197"/>
      <c r="J15" s="197"/>
      <c r="K15" s="98"/>
      <c r="L15" s="98"/>
    </row>
    <row r="16" spans="1:11" ht="42" customHeight="1">
      <c r="A16" s="72" t="s">
        <v>10</v>
      </c>
      <c r="B16" s="68" t="s">
        <v>10</v>
      </c>
      <c r="C16" s="81"/>
      <c r="D16" s="82"/>
      <c r="E16" s="27" t="s">
        <v>2178</v>
      </c>
      <c r="F16" s="68"/>
      <c r="G16" s="72" t="s">
        <v>2179</v>
      </c>
      <c r="H16" s="197" t="s">
        <v>2180</v>
      </c>
      <c r="I16" s="197"/>
      <c r="J16" s="197"/>
      <c r="K16" s="98"/>
    </row>
    <row r="17" spans="1:11" ht="39" customHeight="1">
      <c r="A17" s="72" t="s">
        <v>10</v>
      </c>
      <c r="B17" s="68" t="s">
        <v>10</v>
      </c>
      <c r="C17" s="76" t="s">
        <v>2103</v>
      </c>
      <c r="D17" s="77"/>
      <c r="E17" s="68" t="s">
        <v>2181</v>
      </c>
      <c r="F17" s="68"/>
      <c r="G17" s="80">
        <v>1</v>
      </c>
      <c r="H17" s="197" t="s">
        <v>2182</v>
      </c>
      <c r="I17" s="197"/>
      <c r="J17" s="197"/>
      <c r="K17" s="98"/>
    </row>
    <row r="18" spans="1:10" ht="39" customHeight="1">
      <c r="A18" s="72" t="s">
        <v>10</v>
      </c>
      <c r="B18" s="68" t="s">
        <v>10</v>
      </c>
      <c r="C18" s="81"/>
      <c r="D18" s="82"/>
      <c r="E18" s="73" t="s">
        <v>2183</v>
      </c>
      <c r="F18" s="74"/>
      <c r="G18" s="80">
        <v>1</v>
      </c>
      <c r="H18" s="198"/>
      <c r="I18" s="201"/>
      <c r="J18" s="202"/>
    </row>
    <row r="19" spans="1:10" ht="39" customHeight="1">
      <c r="A19" s="72" t="s">
        <v>10</v>
      </c>
      <c r="B19" s="199" t="s">
        <v>10</v>
      </c>
      <c r="C19" s="71" t="s">
        <v>2109</v>
      </c>
      <c r="D19" s="71"/>
      <c r="E19" s="200" t="s">
        <v>2184</v>
      </c>
      <c r="F19" s="68"/>
      <c r="G19" s="80">
        <v>0.9</v>
      </c>
      <c r="H19" s="197" t="s">
        <v>2185</v>
      </c>
      <c r="I19" s="197"/>
      <c r="J19" s="197"/>
    </row>
    <row r="20" spans="1:10" ht="39" customHeight="1">
      <c r="A20" s="72" t="s">
        <v>10</v>
      </c>
      <c r="B20" s="68" t="s">
        <v>10</v>
      </c>
      <c r="C20" s="68" t="s">
        <v>2113</v>
      </c>
      <c r="D20" s="68"/>
      <c r="E20" s="68" t="s">
        <v>2114</v>
      </c>
      <c r="F20" s="68"/>
      <c r="G20" s="72" t="s">
        <v>2186</v>
      </c>
      <c r="H20" s="197"/>
      <c r="I20" s="197"/>
      <c r="J20" s="197"/>
    </row>
    <row r="21" spans="1:11" ht="39" customHeight="1">
      <c r="A21" s="72" t="s">
        <v>10</v>
      </c>
      <c r="B21" s="68" t="s">
        <v>2117</v>
      </c>
      <c r="C21" s="68" t="s">
        <v>2118</v>
      </c>
      <c r="D21" s="68"/>
      <c r="E21" s="68" t="s">
        <v>2187</v>
      </c>
      <c r="F21" s="68"/>
      <c r="G21" s="72">
        <v>3</v>
      </c>
      <c r="H21" s="197" t="s">
        <v>2188</v>
      </c>
      <c r="I21" s="197"/>
      <c r="J21" s="197"/>
      <c r="K21" s="98"/>
    </row>
    <row r="22" spans="1:13" ht="39" customHeight="1">
      <c r="A22" s="72" t="s">
        <v>10</v>
      </c>
      <c r="B22" s="68" t="s">
        <v>10</v>
      </c>
      <c r="C22" s="68" t="s">
        <v>2129</v>
      </c>
      <c r="D22" s="68"/>
      <c r="E22" s="27" t="s">
        <v>2189</v>
      </c>
      <c r="F22" s="68"/>
      <c r="G22" s="72" t="s">
        <v>2190</v>
      </c>
      <c r="H22" s="197" t="s">
        <v>10</v>
      </c>
      <c r="I22" s="197"/>
      <c r="J22" s="197"/>
      <c r="K22" s="98"/>
      <c r="M22" s="98"/>
    </row>
    <row r="23" spans="1:10" ht="39" customHeight="1">
      <c r="A23" s="72" t="s">
        <v>10</v>
      </c>
      <c r="B23" s="68" t="s">
        <v>10</v>
      </c>
      <c r="C23" s="27" t="s">
        <v>2191</v>
      </c>
      <c r="D23" s="68"/>
      <c r="E23" s="68" t="s">
        <v>2192</v>
      </c>
      <c r="F23" s="68"/>
      <c r="G23" s="72" t="s">
        <v>2193</v>
      </c>
      <c r="H23" s="197" t="s">
        <v>10</v>
      </c>
      <c r="I23" s="197"/>
      <c r="J23" s="197"/>
    </row>
    <row r="24" ht="12.75" customHeight="1"/>
  </sheetData>
  <sheetProtection/>
  <mergeCells count="59">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E15:F15"/>
    <mergeCell ref="H15:J15"/>
    <mergeCell ref="E16:F16"/>
    <mergeCell ref="H16:J16"/>
    <mergeCell ref="E17:F17"/>
    <mergeCell ref="H17:J17"/>
    <mergeCell ref="E18:F18"/>
    <mergeCell ref="H18:J18"/>
    <mergeCell ref="C19:D19"/>
    <mergeCell ref="E19:F19"/>
    <mergeCell ref="H19:J19"/>
    <mergeCell ref="C20:D20"/>
    <mergeCell ref="E20:F20"/>
    <mergeCell ref="H20:J20"/>
    <mergeCell ref="C21:D21"/>
    <mergeCell ref="E21:F21"/>
    <mergeCell ref="H21:J21"/>
    <mergeCell ref="C22:D22"/>
    <mergeCell ref="E22:F22"/>
    <mergeCell ref="H22:J22"/>
    <mergeCell ref="C23:D23"/>
    <mergeCell ref="E23:F23"/>
    <mergeCell ref="H23:J23"/>
    <mergeCell ref="A10:A11"/>
    <mergeCell ref="A12:A13"/>
    <mergeCell ref="A14:A23"/>
    <mergeCell ref="B15:B20"/>
    <mergeCell ref="B21:B23"/>
    <mergeCell ref="C15:D16"/>
    <mergeCell ref="C17:D18"/>
  </mergeCells>
  <printOptions horizontalCentered="1"/>
  <pageMargins left="0.38958333333333334" right="0.38958333333333334" top="0.5902777777777778" bottom="0.7909722222222222" header="0.5076388888888889" footer="0.5076388888888889"/>
  <pageSetup fitToHeight="0" fitToWidth="1" horizontalDpi="600" verticalDpi="600" orientation="portrait" paperSize="9" scale="76"/>
  <rowBreaks count="1" manualBreakCount="1">
    <brk id="13" max="255" man="1"/>
  </rowBreaks>
</worksheet>
</file>

<file path=xl/worksheets/sheet37.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A2" sqref="A2:J2"/>
    </sheetView>
  </sheetViews>
  <sheetFormatPr defaultColWidth="11.7109375" defaultRowHeight="12.75"/>
  <cols>
    <col min="1" max="1" width="12.421875" style="159" customWidth="1"/>
    <col min="2" max="2" width="18.140625" style="159" customWidth="1"/>
    <col min="3" max="3" width="4.140625" style="159" customWidth="1"/>
    <col min="4" max="4" width="17.00390625" style="159" customWidth="1"/>
    <col min="5" max="5" width="15.7109375" style="159" bestFit="1" customWidth="1"/>
    <col min="6" max="6" width="15.8515625" style="159" customWidth="1"/>
    <col min="7" max="7" width="20.421875" style="159" customWidth="1"/>
    <col min="8" max="8" width="11.7109375" style="159" customWidth="1"/>
    <col min="9" max="9" width="10.28125" style="159" customWidth="1"/>
    <col min="10" max="10" width="22.28125" style="159" customWidth="1"/>
    <col min="11" max="12" width="11.7109375" style="159" customWidth="1"/>
    <col min="13" max="13" width="14.00390625" style="159" customWidth="1"/>
    <col min="14" max="14" width="22.7109375" style="159" customWidth="1"/>
    <col min="15" max="243" width="11.7109375" style="159" customWidth="1"/>
    <col min="244" max="16384" width="11.7109375" style="160" customWidth="1"/>
  </cols>
  <sheetData>
    <row r="1" ht="14.25">
      <c r="A1" s="161" t="s">
        <v>2194</v>
      </c>
    </row>
    <row r="2" spans="1:256" s="158" customFormat="1" ht="31.5" customHeight="1">
      <c r="A2" s="162" t="s">
        <v>2195</v>
      </c>
      <c r="B2" s="162"/>
      <c r="C2" s="162"/>
      <c r="D2" s="162"/>
      <c r="E2" s="162"/>
      <c r="F2" s="162"/>
      <c r="G2" s="162"/>
      <c r="H2" s="162"/>
      <c r="I2" s="162"/>
      <c r="J2" s="162"/>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s="158" customFormat="1" ht="11.25">
      <c r="A3" s="163"/>
      <c r="B3" s="163"/>
      <c r="C3" s="163"/>
      <c r="D3" s="163"/>
      <c r="E3" s="163"/>
      <c r="F3" s="163"/>
      <c r="G3" s="163"/>
      <c r="H3" s="163"/>
      <c r="I3" s="163"/>
      <c r="J3" s="163"/>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s="158" customFormat="1" ht="19.5" customHeight="1">
      <c r="A4" s="140" t="s">
        <v>2</v>
      </c>
      <c r="B4" s="141"/>
      <c r="C4" s="141"/>
      <c r="D4" s="141"/>
      <c r="E4" s="141"/>
      <c r="F4" s="141"/>
      <c r="G4" s="141"/>
      <c r="H4" s="141"/>
      <c r="I4" s="141"/>
      <c r="J4" s="141"/>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256" s="158" customFormat="1" ht="30" customHeight="1">
      <c r="A5" s="142" t="s">
        <v>2055</v>
      </c>
      <c r="B5" s="142" t="s">
        <v>2056</v>
      </c>
      <c r="C5" s="142"/>
      <c r="D5" s="142" t="s">
        <v>2057</v>
      </c>
      <c r="E5" s="142" t="s">
        <v>2196</v>
      </c>
      <c r="F5" s="142"/>
      <c r="G5" s="142" t="s">
        <v>2059</v>
      </c>
      <c r="H5" s="164" t="s">
        <v>2197</v>
      </c>
      <c r="I5" s="189"/>
      <c r="J5" s="167"/>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row>
    <row r="6" spans="1:256" s="158" customFormat="1" ht="30" customHeight="1">
      <c r="A6" s="142" t="s">
        <v>2060</v>
      </c>
      <c r="B6" s="165" t="s">
        <v>1785</v>
      </c>
      <c r="C6" s="165"/>
      <c r="D6" s="142" t="s">
        <v>2061</v>
      </c>
      <c r="E6" s="142" t="s">
        <v>2062</v>
      </c>
      <c r="F6" s="142"/>
      <c r="G6" s="142" t="s">
        <v>2063</v>
      </c>
      <c r="H6" s="165" t="s">
        <v>2064</v>
      </c>
      <c r="I6" s="165"/>
      <c r="J6" s="165"/>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row>
    <row r="7" spans="1:256" s="158" customFormat="1" ht="61.5" customHeight="1">
      <c r="A7" s="142" t="s">
        <v>2065</v>
      </c>
      <c r="B7" s="165" t="s">
        <v>2066</v>
      </c>
      <c r="C7" s="165"/>
      <c r="D7" s="142" t="s">
        <v>2067</v>
      </c>
      <c r="E7" s="166" t="s">
        <v>2197</v>
      </c>
      <c r="F7" s="166"/>
      <c r="G7" s="142" t="s">
        <v>2068</v>
      </c>
      <c r="H7" s="165" t="s">
        <v>2198</v>
      </c>
      <c r="I7" s="165"/>
      <c r="J7" s="165"/>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c r="IV7" s="159"/>
    </row>
    <row r="8" spans="1:256" s="158" customFormat="1" ht="30" customHeight="1">
      <c r="A8" s="142" t="s">
        <v>2070</v>
      </c>
      <c r="B8" s="142" t="s">
        <v>2071</v>
      </c>
      <c r="C8" s="142"/>
      <c r="D8" s="142" t="s">
        <v>2072</v>
      </c>
      <c r="E8" s="142" t="s">
        <v>2075</v>
      </c>
      <c r="F8" s="142"/>
      <c r="G8" s="142" t="s">
        <v>2074</v>
      </c>
      <c r="H8" s="142" t="s">
        <v>2168</v>
      </c>
      <c r="I8" s="142"/>
      <c r="J8" s="142"/>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row>
    <row r="9" spans="1:256" s="158" customFormat="1" ht="30" customHeight="1">
      <c r="A9" s="142" t="s">
        <v>2076</v>
      </c>
      <c r="B9" s="165" t="s">
        <v>2199</v>
      </c>
      <c r="C9" s="165"/>
      <c r="D9" s="142" t="s">
        <v>2078</v>
      </c>
      <c r="E9" s="164" t="s">
        <v>2200</v>
      </c>
      <c r="F9" s="167"/>
      <c r="G9" s="142" t="s">
        <v>2080</v>
      </c>
      <c r="H9" s="164">
        <v>2020</v>
      </c>
      <c r="I9" s="189"/>
      <c r="J9" s="167"/>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c r="IR9" s="159"/>
      <c r="IS9" s="159"/>
      <c r="IT9" s="159"/>
      <c r="IU9" s="159"/>
      <c r="IV9" s="159"/>
    </row>
    <row r="10" spans="1:256" s="158" customFormat="1" ht="94.5" customHeight="1">
      <c r="A10" s="142" t="s">
        <v>2082</v>
      </c>
      <c r="B10" s="145" t="s">
        <v>2201</v>
      </c>
      <c r="C10" s="145"/>
      <c r="D10" s="145"/>
      <c r="E10" s="145"/>
      <c r="F10" s="145"/>
      <c r="G10" s="145"/>
      <c r="H10" s="145"/>
      <c r="I10" s="145"/>
      <c r="J10" s="145"/>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c r="IR10" s="159"/>
      <c r="IS10" s="159"/>
      <c r="IT10" s="159"/>
      <c r="IU10" s="159"/>
      <c r="IV10" s="159"/>
    </row>
    <row r="11" spans="1:256" s="158" customFormat="1" ht="63" customHeight="1" hidden="1">
      <c r="A11" s="142" t="s">
        <v>2145</v>
      </c>
      <c r="B11" s="145" t="s">
        <v>10</v>
      </c>
      <c r="C11" s="145"/>
      <c r="D11" s="145"/>
      <c r="E11" s="145"/>
      <c r="F11" s="145"/>
      <c r="G11" s="145"/>
      <c r="H11" s="145"/>
      <c r="I11" s="145"/>
      <c r="J11" s="145"/>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c r="IU11" s="159"/>
      <c r="IV11" s="159"/>
    </row>
    <row r="12" spans="1:256" s="158" customFormat="1" ht="30" customHeight="1">
      <c r="A12" s="142" t="s">
        <v>2084</v>
      </c>
      <c r="B12" s="165" t="s">
        <v>2085</v>
      </c>
      <c r="C12" s="165"/>
      <c r="D12" s="165"/>
      <c r="E12" s="165"/>
      <c r="F12" s="165"/>
      <c r="G12" s="165" t="s">
        <v>2086</v>
      </c>
      <c r="H12" s="165"/>
      <c r="I12" s="165"/>
      <c r="J12" s="165"/>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c r="IU12" s="159"/>
      <c r="IV12" s="159"/>
    </row>
    <row r="13" spans="1:256" s="158" customFormat="1" ht="30" customHeight="1">
      <c r="A13" s="142"/>
      <c r="B13" s="165" t="s">
        <v>2202</v>
      </c>
      <c r="C13" s="165"/>
      <c r="D13" s="165"/>
      <c r="E13" s="165"/>
      <c r="F13" s="165"/>
      <c r="G13" s="165" t="s">
        <v>2202</v>
      </c>
      <c r="H13" s="165"/>
      <c r="I13" s="165"/>
      <c r="J13" s="165"/>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row>
    <row r="14" spans="1:256" s="158" customFormat="1" ht="30" customHeight="1">
      <c r="A14" s="168" t="s">
        <v>2087</v>
      </c>
      <c r="B14" s="169" t="s">
        <v>2088</v>
      </c>
      <c r="C14" s="170"/>
      <c r="D14" s="170"/>
      <c r="E14" s="170"/>
      <c r="F14" s="171"/>
      <c r="G14" s="169" t="s">
        <v>2089</v>
      </c>
      <c r="H14" s="170"/>
      <c r="I14" s="170"/>
      <c r="J14" s="171"/>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row>
    <row r="15" spans="1:256" s="158" customFormat="1" ht="75.75" customHeight="1">
      <c r="A15" s="172"/>
      <c r="B15" s="173" t="s">
        <v>2203</v>
      </c>
      <c r="C15" s="174"/>
      <c r="D15" s="174"/>
      <c r="E15" s="174"/>
      <c r="F15" s="175"/>
      <c r="G15" s="176" t="s">
        <v>2204</v>
      </c>
      <c r="H15" s="177"/>
      <c r="I15" s="177"/>
      <c r="J15" s="190"/>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c r="IU15" s="159"/>
      <c r="IV15" s="159"/>
    </row>
    <row r="16" spans="1:256" s="158" customFormat="1" ht="27.75" customHeight="1">
      <c r="A16" s="143" t="s">
        <v>2092</v>
      </c>
      <c r="B16" s="149" t="s">
        <v>2093</v>
      </c>
      <c r="C16" s="149" t="s">
        <v>2094</v>
      </c>
      <c r="D16" s="149"/>
      <c r="E16" s="149" t="s">
        <v>2095</v>
      </c>
      <c r="F16" s="149"/>
      <c r="G16" s="143" t="s">
        <v>2148</v>
      </c>
      <c r="H16" s="148" t="s">
        <v>2097</v>
      </c>
      <c r="I16" s="148"/>
      <c r="J16" s="148"/>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c r="IP16" s="159"/>
      <c r="IQ16" s="159"/>
      <c r="IR16" s="159"/>
      <c r="IS16" s="159"/>
      <c r="IT16" s="159"/>
      <c r="IU16" s="159"/>
      <c r="IV16" s="159"/>
    </row>
    <row r="17" spans="1:12" ht="36.75" customHeight="1">
      <c r="A17" s="143" t="s">
        <v>10</v>
      </c>
      <c r="B17" s="149" t="s">
        <v>2098</v>
      </c>
      <c r="C17" s="149" t="s">
        <v>2099</v>
      </c>
      <c r="D17" s="149"/>
      <c r="E17" s="150" t="s">
        <v>2205</v>
      </c>
      <c r="F17" s="149"/>
      <c r="G17" s="143" t="s">
        <v>2206</v>
      </c>
      <c r="H17" s="148" t="s">
        <v>2207</v>
      </c>
      <c r="I17" s="148"/>
      <c r="J17" s="148"/>
      <c r="L17" s="191"/>
    </row>
    <row r="18" spans="1:10" ht="36.75" customHeight="1">
      <c r="A18" s="143" t="s">
        <v>10</v>
      </c>
      <c r="B18" s="149" t="s">
        <v>10</v>
      </c>
      <c r="C18" s="149" t="s">
        <v>10</v>
      </c>
      <c r="D18" s="149"/>
      <c r="E18" s="149" t="s">
        <v>2208</v>
      </c>
      <c r="F18" s="149"/>
      <c r="G18" s="143" t="s">
        <v>2209</v>
      </c>
      <c r="H18" s="148" t="s">
        <v>2208</v>
      </c>
      <c r="I18" s="148"/>
      <c r="J18" s="148"/>
    </row>
    <row r="19" spans="1:10" ht="36.75" customHeight="1">
      <c r="A19" s="143" t="s">
        <v>10</v>
      </c>
      <c r="B19" s="149" t="s">
        <v>10</v>
      </c>
      <c r="C19" s="178" t="s">
        <v>2103</v>
      </c>
      <c r="D19" s="179"/>
      <c r="E19" s="149" t="s">
        <v>2210</v>
      </c>
      <c r="F19" s="149"/>
      <c r="G19" s="143" t="s">
        <v>2211</v>
      </c>
      <c r="H19" s="180" t="s">
        <v>2212</v>
      </c>
      <c r="I19" s="148"/>
      <c r="J19" s="148"/>
    </row>
    <row r="20" spans="1:10" ht="36.75" customHeight="1">
      <c r="A20" s="143"/>
      <c r="B20" s="149"/>
      <c r="C20" s="181"/>
      <c r="D20" s="182"/>
      <c r="E20" s="183" t="s">
        <v>2213</v>
      </c>
      <c r="F20" s="184"/>
      <c r="G20" s="143" t="s">
        <v>2214</v>
      </c>
      <c r="H20" s="185" t="s">
        <v>2215</v>
      </c>
      <c r="I20" s="192"/>
      <c r="J20" s="193"/>
    </row>
    <row r="21" spans="1:10" ht="36.75" customHeight="1">
      <c r="A21" s="143"/>
      <c r="B21" s="149"/>
      <c r="C21" s="186"/>
      <c r="D21" s="187"/>
      <c r="E21" s="183" t="s">
        <v>2216</v>
      </c>
      <c r="F21" s="184"/>
      <c r="G21" s="143" t="s">
        <v>2217</v>
      </c>
      <c r="H21" s="185" t="s">
        <v>2218</v>
      </c>
      <c r="I21" s="192"/>
      <c r="J21" s="193"/>
    </row>
    <row r="22" spans="1:10" ht="36.75" customHeight="1">
      <c r="A22" s="143"/>
      <c r="B22" s="149"/>
      <c r="C22" s="178" t="s">
        <v>2109</v>
      </c>
      <c r="D22" s="179"/>
      <c r="E22" s="183" t="s">
        <v>2219</v>
      </c>
      <c r="F22" s="184"/>
      <c r="G22" s="143" t="s">
        <v>2220</v>
      </c>
      <c r="H22" s="188"/>
      <c r="I22" s="192"/>
      <c r="J22" s="193"/>
    </row>
    <row r="23" spans="1:10" ht="36.75" customHeight="1">
      <c r="A23" s="143" t="s">
        <v>10</v>
      </c>
      <c r="B23" s="149" t="s">
        <v>10</v>
      </c>
      <c r="C23" s="186"/>
      <c r="D23" s="187"/>
      <c r="E23" s="149" t="s">
        <v>2221</v>
      </c>
      <c r="F23" s="149"/>
      <c r="G23" s="143" t="s">
        <v>2220</v>
      </c>
      <c r="H23" s="148" t="s">
        <v>10</v>
      </c>
      <c r="I23" s="148"/>
      <c r="J23" s="148"/>
    </row>
    <row r="24" spans="1:10" ht="36.75" customHeight="1">
      <c r="A24" s="143" t="s">
        <v>10</v>
      </c>
      <c r="B24" s="149" t="s">
        <v>10</v>
      </c>
      <c r="C24" s="149" t="s">
        <v>2113</v>
      </c>
      <c r="D24" s="149"/>
      <c r="E24" s="149" t="s">
        <v>2222</v>
      </c>
      <c r="F24" s="149"/>
      <c r="G24" s="143" t="s">
        <v>2223</v>
      </c>
      <c r="H24" s="148" t="s">
        <v>10</v>
      </c>
      <c r="I24" s="148"/>
      <c r="J24" s="148"/>
    </row>
    <row r="25" spans="1:10" ht="36.75" customHeight="1">
      <c r="A25" s="143" t="s">
        <v>10</v>
      </c>
      <c r="B25" s="149" t="s">
        <v>2117</v>
      </c>
      <c r="C25" s="149" t="s">
        <v>2118</v>
      </c>
      <c r="D25" s="149"/>
      <c r="E25" s="149" t="s">
        <v>2224</v>
      </c>
      <c r="F25" s="149"/>
      <c r="G25" s="143" t="s">
        <v>2225</v>
      </c>
      <c r="H25" s="148" t="s">
        <v>10</v>
      </c>
      <c r="I25" s="148"/>
      <c r="J25" s="148"/>
    </row>
    <row r="26" spans="1:10" ht="36.75" customHeight="1">
      <c r="A26" s="143" t="s">
        <v>10</v>
      </c>
      <c r="B26" s="149" t="s">
        <v>10</v>
      </c>
      <c r="C26" s="149" t="s">
        <v>2126</v>
      </c>
      <c r="D26" s="149"/>
      <c r="E26" s="149" t="s">
        <v>2226</v>
      </c>
      <c r="F26" s="149"/>
      <c r="G26" s="143" t="s">
        <v>2227</v>
      </c>
      <c r="H26" s="148" t="s">
        <v>10</v>
      </c>
      <c r="I26" s="148"/>
      <c r="J26" s="148"/>
    </row>
    <row r="27" spans="1:10" ht="36.75" customHeight="1">
      <c r="A27" s="143" t="s">
        <v>10</v>
      </c>
      <c r="B27" s="149" t="s">
        <v>10</v>
      </c>
      <c r="C27" s="149" t="s">
        <v>2129</v>
      </c>
      <c r="D27" s="149"/>
      <c r="E27" s="150" t="s">
        <v>2228</v>
      </c>
      <c r="F27" s="149"/>
      <c r="G27" s="143" t="s">
        <v>2229</v>
      </c>
      <c r="H27" s="148" t="s">
        <v>10</v>
      </c>
      <c r="I27" s="148"/>
      <c r="J27" s="148"/>
    </row>
    <row r="28" spans="1:10" ht="36.75" customHeight="1">
      <c r="A28" s="143" t="s">
        <v>10</v>
      </c>
      <c r="B28" s="149" t="s">
        <v>10</v>
      </c>
      <c r="C28" s="149" t="s">
        <v>2133</v>
      </c>
      <c r="D28" s="149"/>
      <c r="E28" s="149" t="s">
        <v>2192</v>
      </c>
      <c r="F28" s="149"/>
      <c r="G28" s="143" t="s">
        <v>2193</v>
      </c>
      <c r="H28" s="148" t="s">
        <v>10</v>
      </c>
      <c r="I28" s="148"/>
      <c r="J28" s="148"/>
    </row>
  </sheetData>
  <sheetProtection/>
  <mergeCells count="67">
    <mergeCell ref="A2:J2"/>
    <mergeCell ref="A3:J3"/>
    <mergeCell ref="A4:J4"/>
    <mergeCell ref="B5:C5"/>
    <mergeCell ref="E5:F5"/>
    <mergeCell ref="H5:J5"/>
    <mergeCell ref="B6:C6"/>
    <mergeCell ref="E6:F6"/>
    <mergeCell ref="H6:J6"/>
    <mergeCell ref="B7:C7"/>
    <mergeCell ref="E7:F7"/>
    <mergeCell ref="H7:J7"/>
    <mergeCell ref="B8:C8"/>
    <mergeCell ref="E8:F8"/>
    <mergeCell ref="H8:J8"/>
    <mergeCell ref="B9:C9"/>
    <mergeCell ref="E9:F9"/>
    <mergeCell ref="H9:J9"/>
    <mergeCell ref="B10:J10"/>
    <mergeCell ref="B11:J11"/>
    <mergeCell ref="B12:F12"/>
    <mergeCell ref="G12:J12"/>
    <mergeCell ref="B13:F13"/>
    <mergeCell ref="G13:J13"/>
    <mergeCell ref="B14:F14"/>
    <mergeCell ref="G14:J14"/>
    <mergeCell ref="B15:F15"/>
    <mergeCell ref="G15:J15"/>
    <mergeCell ref="C16:D16"/>
    <mergeCell ref="E16:F16"/>
    <mergeCell ref="H16:J16"/>
    <mergeCell ref="E17:F17"/>
    <mergeCell ref="H17:J17"/>
    <mergeCell ref="E18:F18"/>
    <mergeCell ref="H18:J18"/>
    <mergeCell ref="E19:F19"/>
    <mergeCell ref="H19:J19"/>
    <mergeCell ref="E20:F20"/>
    <mergeCell ref="H20:J20"/>
    <mergeCell ref="E21:F21"/>
    <mergeCell ref="H21:J21"/>
    <mergeCell ref="E22:F22"/>
    <mergeCell ref="E23:F23"/>
    <mergeCell ref="H23:J23"/>
    <mergeCell ref="C24:D24"/>
    <mergeCell ref="E24:F24"/>
    <mergeCell ref="H24:J24"/>
    <mergeCell ref="C25:D25"/>
    <mergeCell ref="E25:F25"/>
    <mergeCell ref="H25:J25"/>
    <mergeCell ref="C26:D26"/>
    <mergeCell ref="E26:F26"/>
    <mergeCell ref="H26:J26"/>
    <mergeCell ref="C27:D27"/>
    <mergeCell ref="E27:F27"/>
    <mergeCell ref="H27:J27"/>
    <mergeCell ref="C28:D28"/>
    <mergeCell ref="E28:F28"/>
    <mergeCell ref="H28:J28"/>
    <mergeCell ref="A12:A13"/>
    <mergeCell ref="A14:A15"/>
    <mergeCell ref="A16:A28"/>
    <mergeCell ref="B17:B24"/>
    <mergeCell ref="B25:B28"/>
    <mergeCell ref="C17:D18"/>
    <mergeCell ref="C19:D21"/>
    <mergeCell ref="C22:D23"/>
  </mergeCells>
  <printOptions horizontalCentered="1"/>
  <pageMargins left="0.38958333333333334" right="0.38958333333333334" top="0.5895833333333333" bottom="0.7895833333333333" header="0.5097222222222222" footer="0.5097222222222222"/>
  <pageSetup horizontalDpi="600" verticalDpi="600" orientation="portrait" paperSize="9" scale="70"/>
  <headerFooter scaleWithDoc="0" alignWithMargins="0">
    <oddFooter>&amp;C第 &amp;P 页，共 &amp;N 页</oddFooter>
  </headerFooter>
</worksheet>
</file>

<file path=xl/worksheets/sheet38.xml><?xml version="1.0" encoding="utf-8"?>
<worksheet xmlns="http://schemas.openxmlformats.org/spreadsheetml/2006/main" xmlns:r="http://schemas.openxmlformats.org/officeDocument/2006/relationships">
  <dimension ref="A1:J24"/>
  <sheetViews>
    <sheetView zoomScaleSheetLayoutView="100" workbookViewId="0" topLeftCell="A1">
      <selection activeCell="A2" sqref="A2:J2"/>
    </sheetView>
  </sheetViews>
  <sheetFormatPr defaultColWidth="11.7109375" defaultRowHeight="12.75"/>
  <cols>
    <col min="1" max="1" width="14.421875" style="89" customWidth="1"/>
    <col min="2" max="2" width="21.8515625" style="89" customWidth="1"/>
    <col min="3" max="3" width="7.140625" style="89" customWidth="1"/>
    <col min="4" max="4" width="11.140625" style="89" customWidth="1"/>
    <col min="5" max="5" width="15.7109375" style="89" bestFit="1" customWidth="1"/>
    <col min="6" max="6" width="18.140625" style="89" customWidth="1"/>
    <col min="7" max="7" width="24.28125" style="89" customWidth="1"/>
    <col min="8" max="8" width="11.7109375" style="89" customWidth="1"/>
    <col min="9" max="9" width="10.28125" style="89" customWidth="1"/>
    <col min="10" max="10" width="9.421875" style="89" customWidth="1"/>
    <col min="11" max="239" width="11.7109375" style="89" customWidth="1"/>
    <col min="240" max="16384" width="11.7109375" style="90" customWidth="1"/>
  </cols>
  <sheetData>
    <row r="1" ht="14.25">
      <c r="A1" s="91" t="s">
        <v>2230</v>
      </c>
    </row>
    <row r="2" spans="1:10" s="89" customFormat="1" ht="31.5" customHeight="1">
      <c r="A2" s="153" t="s">
        <v>2231</v>
      </c>
      <c r="B2" s="153"/>
      <c r="C2" s="153"/>
      <c r="D2" s="153"/>
      <c r="E2" s="153"/>
      <c r="F2" s="153"/>
      <c r="G2" s="153"/>
      <c r="H2" s="153"/>
      <c r="I2" s="153"/>
      <c r="J2" s="153"/>
    </row>
    <row r="3" spans="1:10" s="89" customFormat="1" ht="19.5" customHeight="1">
      <c r="A3" s="154" t="s">
        <v>2</v>
      </c>
      <c r="B3" s="155"/>
      <c r="C3" s="155"/>
      <c r="D3" s="155"/>
      <c r="E3" s="155"/>
      <c r="F3" s="155"/>
      <c r="G3" s="155"/>
      <c r="H3" s="155"/>
      <c r="I3" s="155"/>
      <c r="J3" s="155"/>
    </row>
    <row r="4" spans="1:10" s="89" customFormat="1" ht="36.75" customHeight="1">
      <c r="A4" s="10" t="s">
        <v>2055</v>
      </c>
      <c r="B4" s="10" t="s">
        <v>2056</v>
      </c>
      <c r="C4" s="10"/>
      <c r="D4" s="10" t="s">
        <v>2057</v>
      </c>
      <c r="E4" s="10" t="s">
        <v>2232</v>
      </c>
      <c r="F4" s="10"/>
      <c r="G4" s="10" t="s">
        <v>2059</v>
      </c>
      <c r="H4" s="11" t="s">
        <v>2233</v>
      </c>
      <c r="I4" s="156"/>
      <c r="J4" s="157"/>
    </row>
    <row r="5" spans="1:10" s="89" customFormat="1" ht="33" customHeight="1">
      <c r="A5" s="10" t="s">
        <v>2060</v>
      </c>
      <c r="B5" s="12" t="s">
        <v>1785</v>
      </c>
      <c r="C5" s="12"/>
      <c r="D5" s="10" t="s">
        <v>2061</v>
      </c>
      <c r="E5" s="10" t="s">
        <v>2062</v>
      </c>
      <c r="F5" s="10"/>
      <c r="G5" s="10" t="s">
        <v>2063</v>
      </c>
      <c r="H5" s="12" t="s">
        <v>2064</v>
      </c>
      <c r="I5" s="12"/>
      <c r="J5" s="12"/>
    </row>
    <row r="6" spans="1:10" s="89" customFormat="1" ht="55.5" customHeight="1">
      <c r="A6" s="10" t="s">
        <v>2065</v>
      </c>
      <c r="B6" s="12" t="s">
        <v>2066</v>
      </c>
      <c r="C6" s="12"/>
      <c r="D6" s="10" t="s">
        <v>2067</v>
      </c>
      <c r="E6" s="12" t="s">
        <v>58</v>
      </c>
      <c r="F6" s="60"/>
      <c r="G6" s="10" t="s">
        <v>2068</v>
      </c>
      <c r="H6" s="12" t="s">
        <v>2234</v>
      </c>
      <c r="I6" s="60"/>
      <c r="J6" s="60"/>
    </row>
    <row r="7" spans="1:10" s="89" customFormat="1" ht="39.75" customHeight="1">
      <c r="A7" s="10" t="s">
        <v>2235</v>
      </c>
      <c r="B7" s="10" t="s">
        <v>2236</v>
      </c>
      <c r="C7" s="10"/>
      <c r="D7" s="10" t="s">
        <v>2072</v>
      </c>
      <c r="E7" s="10" t="s">
        <v>2075</v>
      </c>
      <c r="F7" s="10"/>
      <c r="G7" s="10" t="s">
        <v>2167</v>
      </c>
      <c r="H7" s="10" t="s">
        <v>2168</v>
      </c>
      <c r="I7" s="10"/>
      <c r="J7" s="10"/>
    </row>
    <row r="8" spans="1:10" s="89" customFormat="1" ht="39.75" customHeight="1">
      <c r="A8" s="10" t="s">
        <v>2076</v>
      </c>
      <c r="B8" s="12" t="s">
        <v>2237</v>
      </c>
      <c r="C8" s="12"/>
      <c r="D8" s="10" t="s">
        <v>2078</v>
      </c>
      <c r="E8" s="11" t="s">
        <v>2238</v>
      </c>
      <c r="F8" s="14"/>
      <c r="G8" s="10" t="s">
        <v>2080</v>
      </c>
      <c r="H8" s="11" t="s">
        <v>2081</v>
      </c>
      <c r="I8" s="46"/>
      <c r="J8" s="14"/>
    </row>
    <row r="9" spans="1:10" s="89" customFormat="1" ht="144.75" customHeight="1">
      <c r="A9" s="10" t="s">
        <v>2082</v>
      </c>
      <c r="B9" s="15" t="s">
        <v>2239</v>
      </c>
      <c r="C9" s="15"/>
      <c r="D9" s="15"/>
      <c r="E9" s="15"/>
      <c r="F9" s="15"/>
      <c r="G9" s="15"/>
      <c r="H9" s="15"/>
      <c r="I9" s="15"/>
      <c r="J9" s="15"/>
    </row>
    <row r="10" spans="1:10" s="89" customFormat="1" ht="33" customHeight="1">
      <c r="A10" s="10" t="s">
        <v>2084</v>
      </c>
      <c r="B10" s="12" t="s">
        <v>2085</v>
      </c>
      <c r="C10" s="12"/>
      <c r="D10" s="12"/>
      <c r="E10" s="12"/>
      <c r="F10" s="12"/>
      <c r="G10" s="12" t="s">
        <v>2086</v>
      </c>
      <c r="H10" s="12"/>
      <c r="I10" s="12"/>
      <c r="J10" s="12"/>
    </row>
    <row r="11" spans="1:10" s="89" customFormat="1" ht="33" customHeight="1">
      <c r="A11" s="10"/>
      <c r="B11" s="12" t="s">
        <v>2240</v>
      </c>
      <c r="C11" s="12"/>
      <c r="D11" s="12"/>
      <c r="E11" s="12"/>
      <c r="F11" s="12"/>
      <c r="G11" s="12" t="s">
        <v>2241</v>
      </c>
      <c r="H11" s="12"/>
      <c r="I11" s="12"/>
      <c r="J11" s="12"/>
    </row>
    <row r="12" spans="1:10" s="89" customFormat="1" ht="33" customHeight="1">
      <c r="A12" s="16" t="s">
        <v>2242</v>
      </c>
      <c r="B12" s="17" t="s">
        <v>2088</v>
      </c>
      <c r="C12" s="18"/>
      <c r="D12" s="18"/>
      <c r="E12" s="18"/>
      <c r="F12" s="19"/>
      <c r="G12" s="17" t="s">
        <v>2089</v>
      </c>
      <c r="H12" s="18"/>
      <c r="I12" s="18"/>
      <c r="J12" s="19"/>
    </row>
    <row r="13" spans="1:10" s="89" customFormat="1" ht="75" customHeight="1">
      <c r="A13" s="20"/>
      <c r="B13" s="21" t="s">
        <v>2243</v>
      </c>
      <c r="C13" s="22"/>
      <c r="D13" s="22"/>
      <c r="E13" s="22"/>
      <c r="F13" s="23"/>
      <c r="G13" s="65" t="s">
        <v>2244</v>
      </c>
      <c r="H13" s="66"/>
      <c r="I13" s="66"/>
      <c r="J13" s="84"/>
    </row>
    <row r="14" spans="1:10" s="89" customFormat="1" ht="31.5" customHeight="1">
      <c r="A14" s="72" t="s">
        <v>2092</v>
      </c>
      <c r="B14" s="68" t="s">
        <v>2093</v>
      </c>
      <c r="C14" s="68" t="s">
        <v>2094</v>
      </c>
      <c r="D14" s="68"/>
      <c r="E14" s="68" t="s">
        <v>2095</v>
      </c>
      <c r="F14" s="68"/>
      <c r="G14" s="72" t="s">
        <v>2148</v>
      </c>
      <c r="H14" s="93" t="s">
        <v>2097</v>
      </c>
      <c r="I14" s="93"/>
      <c r="J14" s="93"/>
    </row>
    <row r="15" spans="1:10" ht="37.5" customHeight="1">
      <c r="A15" s="72" t="s">
        <v>10</v>
      </c>
      <c r="B15" s="68" t="s">
        <v>2098</v>
      </c>
      <c r="C15" s="68" t="s">
        <v>2099</v>
      </c>
      <c r="D15" s="68"/>
      <c r="E15" s="68" t="s">
        <v>2245</v>
      </c>
      <c r="F15" s="68"/>
      <c r="G15" s="72" t="s">
        <v>2108</v>
      </c>
      <c r="H15" s="93"/>
      <c r="I15" s="93"/>
      <c r="J15" s="93"/>
    </row>
    <row r="16" spans="1:10" ht="36" customHeight="1">
      <c r="A16" s="72" t="s">
        <v>10</v>
      </c>
      <c r="B16" s="68" t="s">
        <v>10</v>
      </c>
      <c r="C16" s="68" t="s">
        <v>10</v>
      </c>
      <c r="D16" s="68"/>
      <c r="E16" s="27" t="s">
        <v>2246</v>
      </c>
      <c r="F16" s="68"/>
      <c r="G16" s="72" t="s">
        <v>2105</v>
      </c>
      <c r="H16" s="93"/>
      <c r="I16" s="93"/>
      <c r="J16" s="93"/>
    </row>
    <row r="17" spans="1:10" ht="39" customHeight="1">
      <c r="A17" s="72" t="s">
        <v>10</v>
      </c>
      <c r="B17" s="68" t="s">
        <v>10</v>
      </c>
      <c r="C17" s="68" t="s">
        <v>2103</v>
      </c>
      <c r="D17" s="68"/>
      <c r="E17" s="68" t="s">
        <v>2183</v>
      </c>
      <c r="F17" s="68"/>
      <c r="G17" s="72" t="s">
        <v>2105</v>
      </c>
      <c r="H17" s="93" t="s">
        <v>10</v>
      </c>
      <c r="I17" s="93"/>
      <c r="J17" s="93"/>
    </row>
    <row r="18" spans="1:10" ht="39" customHeight="1">
      <c r="A18" s="72" t="s">
        <v>10</v>
      </c>
      <c r="B18" s="68" t="s">
        <v>10</v>
      </c>
      <c r="C18" s="68" t="s">
        <v>2109</v>
      </c>
      <c r="D18" s="68"/>
      <c r="E18" s="68" t="s">
        <v>2219</v>
      </c>
      <c r="F18" s="68"/>
      <c r="G18" s="72" t="s">
        <v>2108</v>
      </c>
      <c r="H18" s="93" t="s">
        <v>10</v>
      </c>
      <c r="I18" s="93"/>
      <c r="J18" s="93"/>
    </row>
    <row r="19" spans="1:10" ht="39" customHeight="1">
      <c r="A19" s="72" t="s">
        <v>10</v>
      </c>
      <c r="B19" s="68" t="s">
        <v>10</v>
      </c>
      <c r="C19" s="68" t="s">
        <v>2113</v>
      </c>
      <c r="D19" s="68"/>
      <c r="E19" s="27" t="s">
        <v>2247</v>
      </c>
      <c r="F19" s="68"/>
      <c r="G19" s="72" t="s">
        <v>2248</v>
      </c>
      <c r="H19" s="93" t="s">
        <v>10</v>
      </c>
      <c r="I19" s="93"/>
      <c r="J19" s="93"/>
    </row>
    <row r="20" spans="1:10" ht="27.75" customHeight="1">
      <c r="A20" s="72" t="s">
        <v>10</v>
      </c>
      <c r="B20" s="68" t="s">
        <v>2117</v>
      </c>
      <c r="C20" s="68" t="s">
        <v>2118</v>
      </c>
      <c r="D20" s="68"/>
      <c r="E20" s="68" t="s">
        <v>2249</v>
      </c>
      <c r="F20" s="68"/>
      <c r="G20" s="72" t="s">
        <v>2250</v>
      </c>
      <c r="H20" s="93"/>
      <c r="I20" s="93"/>
      <c r="J20" s="93"/>
    </row>
    <row r="21" spans="1:10" ht="27.75" customHeight="1">
      <c r="A21" s="72" t="s">
        <v>10</v>
      </c>
      <c r="B21" s="68" t="s">
        <v>10</v>
      </c>
      <c r="C21" s="68" t="s">
        <v>10</v>
      </c>
      <c r="D21" s="68"/>
      <c r="E21" s="68" t="s">
        <v>2251</v>
      </c>
      <c r="F21" s="68"/>
      <c r="G21" s="72" t="s">
        <v>2252</v>
      </c>
      <c r="H21" s="93" t="s">
        <v>10</v>
      </c>
      <c r="I21" s="93"/>
      <c r="J21" s="93"/>
    </row>
    <row r="22" spans="1:10" ht="33.75" customHeight="1">
      <c r="A22" s="72" t="s">
        <v>10</v>
      </c>
      <c r="B22" s="68" t="s">
        <v>10</v>
      </c>
      <c r="C22" s="68" t="s">
        <v>2126</v>
      </c>
      <c r="D22" s="68"/>
      <c r="E22" s="68" t="s">
        <v>2253</v>
      </c>
      <c r="F22" s="68"/>
      <c r="G22" s="72" t="s">
        <v>2254</v>
      </c>
      <c r="H22" s="93" t="s">
        <v>10</v>
      </c>
      <c r="I22" s="93"/>
      <c r="J22" s="93"/>
    </row>
    <row r="23" spans="1:10" ht="33.75" customHeight="1">
      <c r="A23" s="72" t="s">
        <v>10</v>
      </c>
      <c r="B23" s="68" t="s">
        <v>10</v>
      </c>
      <c r="C23" s="68" t="s">
        <v>2129</v>
      </c>
      <c r="D23" s="68"/>
      <c r="E23" s="68" t="s">
        <v>2255</v>
      </c>
      <c r="F23" s="68"/>
      <c r="G23" s="72" t="s">
        <v>2190</v>
      </c>
      <c r="H23" s="93" t="s">
        <v>10</v>
      </c>
      <c r="I23" s="93"/>
      <c r="J23" s="93"/>
    </row>
    <row r="24" spans="1:10" ht="33.75" customHeight="1">
      <c r="A24" s="72" t="s">
        <v>10</v>
      </c>
      <c r="B24" s="68" t="s">
        <v>10</v>
      </c>
      <c r="C24" s="68" t="s">
        <v>2133</v>
      </c>
      <c r="D24" s="68"/>
      <c r="E24" s="68" t="s">
        <v>2256</v>
      </c>
      <c r="F24" s="68"/>
      <c r="G24" s="72" t="s">
        <v>2257</v>
      </c>
      <c r="H24" s="93" t="s">
        <v>10</v>
      </c>
      <c r="I24" s="93"/>
      <c r="J24" s="93"/>
    </row>
  </sheetData>
  <sheetProtection/>
  <mergeCells count="62">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E15:F15"/>
    <mergeCell ref="H15:J15"/>
    <mergeCell ref="E16:F16"/>
    <mergeCell ref="H16:J16"/>
    <mergeCell ref="C17:D17"/>
    <mergeCell ref="E17:F17"/>
    <mergeCell ref="H17:J17"/>
    <mergeCell ref="C18:D18"/>
    <mergeCell ref="E18:F18"/>
    <mergeCell ref="H18:J18"/>
    <mergeCell ref="C19:D19"/>
    <mergeCell ref="E19:F19"/>
    <mergeCell ref="H19:J19"/>
    <mergeCell ref="E20:F20"/>
    <mergeCell ref="H20:J20"/>
    <mergeCell ref="E21:F21"/>
    <mergeCell ref="H21:J21"/>
    <mergeCell ref="C22:D22"/>
    <mergeCell ref="E22:F22"/>
    <mergeCell ref="H22:J22"/>
    <mergeCell ref="C23:D23"/>
    <mergeCell ref="E23:F23"/>
    <mergeCell ref="H23:J23"/>
    <mergeCell ref="C24:D24"/>
    <mergeCell ref="E24:F24"/>
    <mergeCell ref="H24:J24"/>
    <mergeCell ref="A10:A11"/>
    <mergeCell ref="A12:A13"/>
    <mergeCell ref="A14:A24"/>
    <mergeCell ref="B15:B19"/>
    <mergeCell ref="B20:B24"/>
    <mergeCell ref="C15:D16"/>
    <mergeCell ref="C20:D21"/>
  </mergeCells>
  <printOptions horizontalCentered="1"/>
  <pageMargins left="0.38958333333333334" right="0.38958333333333334" top="0.5902777777777778" bottom="0.7909722222222222" header="0.5076388888888889" footer="0.5076388888888889"/>
  <pageSetup horizontalDpi="600" verticalDpi="600" orientation="portrait" paperSize="9" scale="75"/>
</worksheet>
</file>

<file path=xl/worksheets/sheet39.xml><?xml version="1.0" encoding="utf-8"?>
<worksheet xmlns="http://schemas.openxmlformats.org/spreadsheetml/2006/main" xmlns:r="http://schemas.openxmlformats.org/officeDocument/2006/relationships">
  <sheetPr>
    <pageSetUpPr fitToPage="1"/>
  </sheetPr>
  <dimension ref="A1:J29"/>
  <sheetViews>
    <sheetView view="pageBreakPreview" zoomScaleSheetLayoutView="100" workbookViewId="0" topLeftCell="A4">
      <selection activeCell="B9" sqref="B9:J9"/>
    </sheetView>
  </sheetViews>
  <sheetFormatPr defaultColWidth="11.7109375" defaultRowHeight="12.75"/>
  <cols>
    <col min="1" max="1" width="15.421875" style="137" customWidth="1"/>
    <col min="2" max="2" width="14.28125" style="137" customWidth="1"/>
    <col min="3" max="3" width="10.7109375" style="137" customWidth="1"/>
    <col min="4" max="4" width="10.421875" style="137" customWidth="1"/>
    <col min="5" max="5" width="14.28125" style="137" customWidth="1"/>
    <col min="6" max="6" width="9.140625" style="137" customWidth="1"/>
    <col min="7" max="7" width="21.28125" style="137" customWidth="1"/>
    <col min="8" max="8" width="14.7109375" style="137" customWidth="1"/>
    <col min="9" max="9" width="15.28125" style="137" customWidth="1"/>
    <col min="10" max="10" width="14.57421875" style="137" customWidth="1"/>
    <col min="11" max="16384" width="11.7109375" style="137" customWidth="1"/>
  </cols>
  <sheetData>
    <row r="1" ht="14.25">
      <c r="A1" s="138" t="s">
        <v>2258</v>
      </c>
    </row>
    <row r="2" spans="1:10" ht="31.5" customHeight="1">
      <c r="A2" s="139" t="s">
        <v>2259</v>
      </c>
      <c r="B2" s="139"/>
      <c r="C2" s="139"/>
      <c r="D2" s="139"/>
      <c r="E2" s="139"/>
      <c r="F2" s="139"/>
      <c r="G2" s="139"/>
      <c r="H2" s="139"/>
      <c r="I2" s="139"/>
      <c r="J2" s="139"/>
    </row>
    <row r="3" spans="1:10" ht="19.5" customHeight="1">
      <c r="A3" s="140" t="s">
        <v>2</v>
      </c>
      <c r="B3" s="141"/>
      <c r="C3" s="141"/>
      <c r="D3" s="141"/>
      <c r="E3" s="141"/>
      <c r="F3" s="141"/>
      <c r="G3" s="141"/>
      <c r="H3" s="141"/>
      <c r="I3" s="141"/>
      <c r="J3" s="141"/>
    </row>
    <row r="4" spans="1:10" ht="30" customHeight="1">
      <c r="A4" s="142" t="s">
        <v>2055</v>
      </c>
      <c r="B4" s="142" t="s">
        <v>2056</v>
      </c>
      <c r="C4" s="142"/>
      <c r="D4" s="142" t="s">
        <v>2057</v>
      </c>
      <c r="E4" s="142" t="s">
        <v>2260</v>
      </c>
      <c r="F4" s="142"/>
      <c r="G4" s="142" t="s">
        <v>2059</v>
      </c>
      <c r="H4" s="142" t="s">
        <v>30</v>
      </c>
      <c r="I4" s="142"/>
      <c r="J4" s="142"/>
    </row>
    <row r="5" spans="1:10" ht="30" customHeight="1">
      <c r="A5" s="142" t="s">
        <v>2060</v>
      </c>
      <c r="B5" s="142" t="s">
        <v>1785</v>
      </c>
      <c r="C5" s="142"/>
      <c r="D5" s="142" t="s">
        <v>2061</v>
      </c>
      <c r="E5" s="142" t="s">
        <v>2062</v>
      </c>
      <c r="F5" s="142"/>
      <c r="G5" s="142" t="s">
        <v>2063</v>
      </c>
      <c r="H5" s="142" t="s">
        <v>2064</v>
      </c>
      <c r="I5" s="142"/>
      <c r="J5" s="142"/>
    </row>
    <row r="6" spans="1:10" ht="45" customHeight="1">
      <c r="A6" s="142" t="s">
        <v>2065</v>
      </c>
      <c r="B6" s="142" t="s">
        <v>2261</v>
      </c>
      <c r="C6" s="142"/>
      <c r="D6" s="142" t="s">
        <v>2067</v>
      </c>
      <c r="E6" s="143" t="s">
        <v>30</v>
      </c>
      <c r="F6" s="143"/>
      <c r="G6" s="142" t="s">
        <v>2068</v>
      </c>
      <c r="H6" s="142" t="s">
        <v>2262</v>
      </c>
      <c r="I6" s="142"/>
      <c r="J6" s="142"/>
    </row>
    <row r="7" spans="1:10" ht="30" customHeight="1">
      <c r="A7" s="142" t="s">
        <v>2070</v>
      </c>
      <c r="B7" s="142" t="s">
        <v>2263</v>
      </c>
      <c r="C7" s="142"/>
      <c r="D7" s="142" t="s">
        <v>2072</v>
      </c>
      <c r="E7" s="142" t="s">
        <v>2075</v>
      </c>
      <c r="F7" s="142"/>
      <c r="G7" s="142" t="s">
        <v>2074</v>
      </c>
      <c r="H7" s="142" t="s">
        <v>2168</v>
      </c>
      <c r="I7" s="142"/>
      <c r="J7" s="142"/>
    </row>
    <row r="8" spans="1:10" ht="30" customHeight="1">
      <c r="A8" s="142" t="s">
        <v>2076</v>
      </c>
      <c r="B8" s="142" t="s">
        <v>2264</v>
      </c>
      <c r="C8" s="142"/>
      <c r="D8" s="142" t="s">
        <v>2078</v>
      </c>
      <c r="E8" s="144">
        <v>83754185</v>
      </c>
      <c r="F8" s="142"/>
      <c r="G8" s="142" t="s">
        <v>2080</v>
      </c>
      <c r="H8" s="144">
        <v>2020</v>
      </c>
      <c r="I8" s="142"/>
      <c r="J8" s="142"/>
    </row>
    <row r="9" spans="1:10" ht="96" customHeight="1">
      <c r="A9" s="142" t="s">
        <v>2082</v>
      </c>
      <c r="B9" s="145" t="s">
        <v>2265</v>
      </c>
      <c r="C9" s="145"/>
      <c r="D9" s="145"/>
      <c r="E9" s="145"/>
      <c r="F9" s="145"/>
      <c r="G9" s="145"/>
      <c r="H9" s="145"/>
      <c r="I9" s="145"/>
      <c r="J9" s="145"/>
    </row>
    <row r="10" spans="1:10" ht="39" customHeight="1">
      <c r="A10" s="142" t="s">
        <v>2145</v>
      </c>
      <c r="B10" s="145" t="s">
        <v>2266</v>
      </c>
      <c r="C10" s="145"/>
      <c r="D10" s="145"/>
      <c r="E10" s="145"/>
      <c r="F10" s="145"/>
      <c r="G10" s="145"/>
      <c r="H10" s="145"/>
      <c r="I10" s="145"/>
      <c r="J10" s="145"/>
    </row>
    <row r="11" spans="1:10" ht="28.5" customHeight="1">
      <c r="A11" s="142" t="s">
        <v>2084</v>
      </c>
      <c r="B11" s="142" t="s">
        <v>2085</v>
      </c>
      <c r="C11" s="142"/>
      <c r="D11" s="142"/>
      <c r="E11" s="142"/>
      <c r="F11" s="142"/>
      <c r="G11" s="142" t="s">
        <v>2086</v>
      </c>
      <c r="H11" s="142"/>
      <c r="I11" s="142"/>
      <c r="J11" s="142"/>
    </row>
    <row r="12" spans="1:10" ht="27" customHeight="1">
      <c r="A12" s="142"/>
      <c r="B12" s="142" t="s">
        <v>2267</v>
      </c>
      <c r="C12" s="142"/>
      <c r="D12" s="142"/>
      <c r="E12" s="142"/>
      <c r="F12" s="142"/>
      <c r="G12" s="146">
        <v>157000000</v>
      </c>
      <c r="H12" s="142"/>
      <c r="I12" s="142"/>
      <c r="J12" s="142"/>
    </row>
    <row r="13" spans="1:10" ht="21.75" customHeight="1">
      <c r="A13" s="142" t="s">
        <v>2087</v>
      </c>
      <c r="B13" s="142" t="s">
        <v>2088</v>
      </c>
      <c r="C13" s="142"/>
      <c r="D13" s="142"/>
      <c r="E13" s="142"/>
      <c r="F13" s="142"/>
      <c r="G13" s="142" t="s">
        <v>2089</v>
      </c>
      <c r="H13" s="142"/>
      <c r="I13" s="142"/>
      <c r="J13" s="142"/>
    </row>
    <row r="14" spans="1:10" ht="75" customHeight="1">
      <c r="A14" s="142"/>
      <c r="B14" s="147" t="s">
        <v>2268</v>
      </c>
      <c r="C14" s="147"/>
      <c r="D14" s="147"/>
      <c r="E14" s="147"/>
      <c r="F14" s="147"/>
      <c r="G14" s="145" t="s">
        <v>2269</v>
      </c>
      <c r="H14" s="145"/>
      <c r="I14" s="145"/>
      <c r="J14" s="145"/>
    </row>
    <row r="15" spans="1:10" ht="27" customHeight="1">
      <c r="A15" s="148" t="s">
        <v>2092</v>
      </c>
      <c r="B15" s="149" t="s">
        <v>2093</v>
      </c>
      <c r="C15" s="149" t="s">
        <v>2094</v>
      </c>
      <c r="D15" s="149"/>
      <c r="E15" s="149" t="s">
        <v>2095</v>
      </c>
      <c r="F15" s="149"/>
      <c r="G15" s="143" t="s">
        <v>2148</v>
      </c>
      <c r="H15" s="143" t="s">
        <v>2097</v>
      </c>
      <c r="I15" s="143"/>
      <c r="J15" s="143"/>
    </row>
    <row r="16" spans="1:10" ht="42" customHeight="1">
      <c r="A16" s="148"/>
      <c r="B16" s="149" t="s">
        <v>2098</v>
      </c>
      <c r="C16" s="149" t="s">
        <v>2099</v>
      </c>
      <c r="D16" s="149"/>
      <c r="E16" s="150" t="s">
        <v>2270</v>
      </c>
      <c r="F16" s="150"/>
      <c r="G16" s="143" t="s">
        <v>2271</v>
      </c>
      <c r="H16" s="145" t="s">
        <v>2272</v>
      </c>
      <c r="I16" s="145"/>
      <c r="J16" s="145"/>
    </row>
    <row r="17" spans="1:10" ht="27.75" customHeight="1">
      <c r="A17" s="148"/>
      <c r="B17" s="149"/>
      <c r="C17" s="149"/>
      <c r="D17" s="149"/>
      <c r="E17" s="151" t="s">
        <v>2273</v>
      </c>
      <c r="F17" s="151"/>
      <c r="G17" s="152">
        <v>1</v>
      </c>
      <c r="H17" s="145" t="s">
        <v>2274</v>
      </c>
      <c r="I17" s="145"/>
      <c r="J17" s="145"/>
    </row>
    <row r="18" spans="1:10" ht="27.75" customHeight="1">
      <c r="A18" s="148"/>
      <c r="B18" s="149"/>
      <c r="C18" s="149"/>
      <c r="D18" s="149"/>
      <c r="E18" s="150" t="s">
        <v>2275</v>
      </c>
      <c r="F18" s="150"/>
      <c r="G18" s="143" t="s">
        <v>2105</v>
      </c>
      <c r="H18" s="145" t="s">
        <v>2276</v>
      </c>
      <c r="I18" s="145"/>
      <c r="J18" s="145"/>
    </row>
    <row r="19" spans="1:10" ht="27.75" customHeight="1">
      <c r="A19" s="148"/>
      <c r="B19" s="149" t="s">
        <v>10</v>
      </c>
      <c r="C19" s="149" t="s">
        <v>10</v>
      </c>
      <c r="D19" s="149"/>
      <c r="E19" s="150" t="s">
        <v>2277</v>
      </c>
      <c r="F19" s="150"/>
      <c r="G19" s="143" t="s">
        <v>2278</v>
      </c>
      <c r="H19" s="145" t="s">
        <v>2279</v>
      </c>
      <c r="I19" s="145"/>
      <c r="J19" s="145"/>
    </row>
    <row r="20" spans="1:10" ht="63" customHeight="1">
      <c r="A20" s="148"/>
      <c r="B20" s="149"/>
      <c r="C20" s="149" t="s">
        <v>2103</v>
      </c>
      <c r="D20" s="149"/>
      <c r="E20" s="150" t="s">
        <v>2280</v>
      </c>
      <c r="F20" s="150"/>
      <c r="G20" s="152">
        <v>0.9</v>
      </c>
      <c r="H20" s="145" t="s">
        <v>2281</v>
      </c>
      <c r="I20" s="145"/>
      <c r="J20" s="145"/>
    </row>
    <row r="21" spans="1:10" ht="27.75" customHeight="1">
      <c r="A21" s="148"/>
      <c r="B21" s="149" t="s">
        <v>10</v>
      </c>
      <c r="C21" s="149" t="s">
        <v>10</v>
      </c>
      <c r="D21" s="149"/>
      <c r="E21" s="150" t="s">
        <v>2282</v>
      </c>
      <c r="F21" s="150"/>
      <c r="G21" s="142" t="s">
        <v>2283</v>
      </c>
      <c r="H21" s="145" t="s">
        <v>2284</v>
      </c>
      <c r="I21" s="145"/>
      <c r="J21" s="145"/>
    </row>
    <row r="22" spans="1:10" ht="27.75" customHeight="1">
      <c r="A22" s="148"/>
      <c r="B22" s="149" t="s">
        <v>10</v>
      </c>
      <c r="C22" s="149" t="s">
        <v>2109</v>
      </c>
      <c r="D22" s="149"/>
      <c r="E22" s="150" t="s">
        <v>2219</v>
      </c>
      <c r="F22" s="150"/>
      <c r="G22" s="152" t="s">
        <v>2108</v>
      </c>
      <c r="H22" s="145" t="s">
        <v>2285</v>
      </c>
      <c r="I22" s="145"/>
      <c r="J22" s="145"/>
    </row>
    <row r="23" spans="1:10" ht="27.75" customHeight="1">
      <c r="A23" s="148"/>
      <c r="B23" s="149" t="s">
        <v>10</v>
      </c>
      <c r="C23" s="149" t="s">
        <v>2113</v>
      </c>
      <c r="D23" s="149"/>
      <c r="E23" s="150" t="s">
        <v>2286</v>
      </c>
      <c r="F23" s="150"/>
      <c r="G23" s="143" t="s">
        <v>2287</v>
      </c>
      <c r="H23" s="145" t="s">
        <v>2288</v>
      </c>
      <c r="I23" s="145"/>
      <c r="J23" s="145"/>
    </row>
    <row r="24" spans="1:10" ht="39" customHeight="1">
      <c r="A24" s="148" t="s">
        <v>2092</v>
      </c>
      <c r="B24" s="149" t="s">
        <v>2117</v>
      </c>
      <c r="C24" s="149" t="s">
        <v>2118</v>
      </c>
      <c r="D24" s="149"/>
      <c r="E24" s="150" t="s">
        <v>2289</v>
      </c>
      <c r="F24" s="150"/>
      <c r="G24" s="143" t="s">
        <v>2290</v>
      </c>
      <c r="H24" s="145" t="s">
        <v>2291</v>
      </c>
      <c r="I24" s="145"/>
      <c r="J24" s="145"/>
    </row>
    <row r="25" spans="1:10" ht="31.5" customHeight="1">
      <c r="A25" s="148"/>
      <c r="B25" s="149" t="s">
        <v>10</v>
      </c>
      <c r="C25" s="149" t="s">
        <v>10</v>
      </c>
      <c r="D25" s="149"/>
      <c r="E25" s="150" t="s">
        <v>2292</v>
      </c>
      <c r="F25" s="150"/>
      <c r="G25" s="143" t="s">
        <v>2293</v>
      </c>
      <c r="H25" s="145" t="s">
        <v>2294</v>
      </c>
      <c r="I25" s="145"/>
      <c r="J25" s="145"/>
    </row>
    <row r="26" spans="1:10" ht="72.75" customHeight="1">
      <c r="A26" s="148"/>
      <c r="B26" s="149"/>
      <c r="C26" s="149"/>
      <c r="D26" s="149"/>
      <c r="E26" s="150" t="s">
        <v>2295</v>
      </c>
      <c r="F26" s="150"/>
      <c r="G26" s="143" t="s">
        <v>2105</v>
      </c>
      <c r="H26" s="145" t="s">
        <v>2296</v>
      </c>
      <c r="I26" s="145"/>
      <c r="J26" s="145"/>
    </row>
    <row r="27" spans="1:10" ht="33" customHeight="1">
      <c r="A27" s="148"/>
      <c r="B27" s="149" t="s">
        <v>10</v>
      </c>
      <c r="C27" s="149" t="s">
        <v>10</v>
      </c>
      <c r="D27" s="149"/>
      <c r="E27" s="150" t="s">
        <v>2297</v>
      </c>
      <c r="F27" s="150"/>
      <c r="G27" s="143" t="s">
        <v>2108</v>
      </c>
      <c r="H27" s="145" t="s">
        <v>2298</v>
      </c>
      <c r="I27" s="145"/>
      <c r="J27" s="145"/>
    </row>
    <row r="28" spans="1:10" ht="27.75" customHeight="1">
      <c r="A28" s="148"/>
      <c r="B28" s="149" t="s">
        <v>10</v>
      </c>
      <c r="C28" s="149" t="s">
        <v>2129</v>
      </c>
      <c r="D28" s="149"/>
      <c r="E28" s="150" t="s">
        <v>2299</v>
      </c>
      <c r="F28" s="150"/>
      <c r="G28" s="143" t="s">
        <v>2190</v>
      </c>
      <c r="H28" s="145" t="s">
        <v>2300</v>
      </c>
      <c r="I28" s="145"/>
      <c r="J28" s="145"/>
    </row>
    <row r="29" spans="1:10" ht="27.75" customHeight="1">
      <c r="A29" s="148"/>
      <c r="B29" s="149" t="s">
        <v>10</v>
      </c>
      <c r="C29" s="149" t="s">
        <v>2133</v>
      </c>
      <c r="D29" s="149"/>
      <c r="E29" s="150" t="s">
        <v>2301</v>
      </c>
      <c r="F29" s="150"/>
      <c r="G29" s="143" t="str">
        <f>$G$27</f>
        <v>≥90%</v>
      </c>
      <c r="H29" s="145" t="s">
        <v>2302</v>
      </c>
      <c r="I29" s="145"/>
      <c r="J29" s="145"/>
    </row>
  </sheetData>
  <sheetProtection/>
  <mergeCells count="71">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J12"/>
    <mergeCell ref="B13:F13"/>
    <mergeCell ref="G13:J13"/>
    <mergeCell ref="B14:F14"/>
    <mergeCell ref="G14:J14"/>
    <mergeCell ref="C15:D15"/>
    <mergeCell ref="E15:F15"/>
    <mergeCell ref="H15:J15"/>
    <mergeCell ref="E16:F16"/>
    <mergeCell ref="H16:J16"/>
    <mergeCell ref="E17:F17"/>
    <mergeCell ref="H17:J17"/>
    <mergeCell ref="E18:F18"/>
    <mergeCell ref="H18:J18"/>
    <mergeCell ref="E19:F19"/>
    <mergeCell ref="H19:J19"/>
    <mergeCell ref="E20:F20"/>
    <mergeCell ref="H20:J20"/>
    <mergeCell ref="E21:F21"/>
    <mergeCell ref="H21:J21"/>
    <mergeCell ref="C22:D22"/>
    <mergeCell ref="E22:F22"/>
    <mergeCell ref="H22:J22"/>
    <mergeCell ref="C23:D23"/>
    <mergeCell ref="E23:F23"/>
    <mergeCell ref="H23:J23"/>
    <mergeCell ref="E24:F24"/>
    <mergeCell ref="H24:J24"/>
    <mergeCell ref="E25:F25"/>
    <mergeCell ref="H25:J25"/>
    <mergeCell ref="E26:F26"/>
    <mergeCell ref="H26:J26"/>
    <mergeCell ref="E27:F27"/>
    <mergeCell ref="H27:J27"/>
    <mergeCell ref="C28:D28"/>
    <mergeCell ref="E28:F28"/>
    <mergeCell ref="H28:J28"/>
    <mergeCell ref="C29:D29"/>
    <mergeCell ref="E29:F29"/>
    <mergeCell ref="H29:J29"/>
    <mergeCell ref="A11:A12"/>
    <mergeCell ref="A13:A14"/>
    <mergeCell ref="A15:A23"/>
    <mergeCell ref="A24:A29"/>
    <mergeCell ref="B16:B23"/>
    <mergeCell ref="B24:B29"/>
    <mergeCell ref="C16:D19"/>
    <mergeCell ref="C20:D21"/>
    <mergeCell ref="C24:D27"/>
  </mergeCells>
  <printOptions horizontalCentered="1"/>
  <pageMargins left="0.38958333333333334" right="0.38958333333333334" top="0.5902777777777778" bottom="0.7909722222222222" header="0.5076388888888889" footer="0.5076388888888889"/>
  <pageSetup fitToHeight="0" fitToWidth="1" horizontalDpi="600" verticalDpi="600" orientation="portrait" paperSize="9" scale="69"/>
  <rowBreaks count="1" manualBreakCount="1">
    <brk id="2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V91"/>
  <sheetViews>
    <sheetView view="pageBreakPreview" zoomScaleSheetLayoutView="100" workbookViewId="0" topLeftCell="A1">
      <selection activeCell="A2" sqref="A2:J2"/>
    </sheetView>
  </sheetViews>
  <sheetFormatPr defaultColWidth="11.421875" defaultRowHeight="15" customHeight="1"/>
  <cols>
    <col min="1" max="1" width="5.57421875" style="328" customWidth="1"/>
    <col min="2" max="2" width="9.8515625" style="328" customWidth="1"/>
    <col min="3" max="3" width="28.421875" style="963" customWidth="1"/>
    <col min="4" max="4" width="30.421875" style="328" customWidth="1"/>
    <col min="5" max="5" width="11.8515625" style="328" customWidth="1"/>
    <col min="6" max="6" width="15.7109375" style="328" customWidth="1"/>
    <col min="7" max="7" width="15.8515625" style="328" customWidth="1"/>
    <col min="8" max="8" width="15.7109375" style="964" customWidth="1"/>
    <col min="9" max="9" width="14.8515625" style="964" customWidth="1"/>
    <col min="10" max="10" width="14.7109375" style="233" customWidth="1"/>
    <col min="11" max="255" width="11.421875" style="233" customWidth="1"/>
    <col min="256" max="256" width="11.421875" style="965" customWidth="1"/>
  </cols>
  <sheetData>
    <row r="1" spans="1:256" s="505" customFormat="1" ht="15" customHeight="1">
      <c r="A1" s="554" t="s">
        <v>712</v>
      </c>
      <c r="B1" s="554"/>
      <c r="C1" s="554"/>
      <c r="D1" s="554"/>
      <c r="E1" s="554"/>
      <c r="F1" s="554"/>
      <c r="G1" s="554"/>
      <c r="H1" s="554"/>
      <c r="I1" s="554"/>
      <c r="J1" s="554"/>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c r="GS1" s="233"/>
      <c r="GT1" s="233"/>
      <c r="GU1" s="233"/>
      <c r="GV1" s="233"/>
      <c r="GW1" s="233"/>
      <c r="GX1" s="233"/>
      <c r="GY1" s="233"/>
      <c r="GZ1" s="233"/>
      <c r="HA1" s="233"/>
      <c r="HB1" s="233"/>
      <c r="HC1" s="233"/>
      <c r="HD1" s="233"/>
      <c r="HE1" s="233"/>
      <c r="HF1" s="233"/>
      <c r="HG1" s="233"/>
      <c r="HH1" s="233"/>
      <c r="HI1" s="233"/>
      <c r="HJ1" s="233"/>
      <c r="HK1" s="233"/>
      <c r="HL1" s="233"/>
      <c r="HM1" s="233"/>
      <c r="HN1" s="233"/>
      <c r="HO1" s="233"/>
      <c r="HP1" s="233"/>
      <c r="HQ1" s="233"/>
      <c r="HR1" s="233"/>
      <c r="HS1" s="233"/>
      <c r="HT1" s="233"/>
      <c r="HU1" s="233"/>
      <c r="HV1" s="233"/>
      <c r="HW1" s="233"/>
      <c r="HX1" s="233"/>
      <c r="HY1" s="233"/>
      <c r="HZ1" s="233"/>
      <c r="IA1" s="233"/>
      <c r="IB1" s="233"/>
      <c r="IC1" s="233"/>
      <c r="ID1" s="233"/>
      <c r="IE1" s="233"/>
      <c r="IF1" s="233"/>
      <c r="IG1" s="233"/>
      <c r="IH1" s="233"/>
      <c r="II1" s="233"/>
      <c r="IJ1" s="233"/>
      <c r="IK1" s="233"/>
      <c r="IL1" s="233"/>
      <c r="IM1" s="233"/>
      <c r="IN1" s="233"/>
      <c r="IO1" s="233"/>
      <c r="IP1" s="233"/>
      <c r="IQ1" s="233"/>
      <c r="IR1" s="233"/>
      <c r="IS1" s="233"/>
      <c r="IT1" s="233"/>
      <c r="IU1" s="233"/>
      <c r="IV1" s="965"/>
    </row>
    <row r="2" spans="1:256" s="505" customFormat="1" ht="28.5" customHeight="1">
      <c r="A2" s="940" t="s">
        <v>713</v>
      </c>
      <c r="B2" s="940"/>
      <c r="C2" s="940"/>
      <c r="D2" s="940"/>
      <c r="E2" s="940"/>
      <c r="F2" s="940"/>
      <c r="G2" s="940"/>
      <c r="H2" s="940"/>
      <c r="I2" s="940"/>
      <c r="J2" s="940"/>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c r="IR2" s="233"/>
      <c r="IS2" s="233"/>
      <c r="IT2" s="233"/>
      <c r="IU2" s="233"/>
      <c r="IV2" s="965"/>
    </row>
    <row r="3" spans="1:256" s="505" customFormat="1" ht="18" customHeight="1">
      <c r="A3" s="966" t="s">
        <v>586</v>
      </c>
      <c r="B3" s="966"/>
      <c r="C3" s="966"/>
      <c r="D3" s="966"/>
      <c r="E3" s="966"/>
      <c r="F3" s="966"/>
      <c r="G3" s="966"/>
      <c r="H3" s="966"/>
      <c r="I3" s="966"/>
      <c r="J3" s="966"/>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965"/>
    </row>
    <row r="4" spans="1:10" s="961" customFormat="1" ht="39.75" customHeight="1">
      <c r="A4" s="246" t="s">
        <v>714</v>
      </c>
      <c r="B4" s="943" t="s">
        <v>3</v>
      </c>
      <c r="C4" s="943" t="s">
        <v>715</v>
      </c>
      <c r="D4" s="943" t="s">
        <v>716</v>
      </c>
      <c r="E4" s="943" t="s">
        <v>717</v>
      </c>
      <c r="F4" s="967" t="s">
        <v>590</v>
      </c>
      <c r="G4" s="936" t="s">
        <v>591</v>
      </c>
      <c r="H4" s="918" t="s">
        <v>592</v>
      </c>
      <c r="I4" s="936" t="s">
        <v>718</v>
      </c>
      <c r="J4" s="967" t="s">
        <v>719</v>
      </c>
    </row>
    <row r="5" spans="1:10" s="961" customFormat="1" ht="24" customHeight="1">
      <c r="A5" s="246" t="s">
        <v>9</v>
      </c>
      <c r="B5" s="943"/>
      <c r="C5" s="968"/>
      <c r="D5" s="943"/>
      <c r="E5" s="969"/>
      <c r="F5" s="970">
        <f aca="true" t="shared" si="0" ref="F5:J5">F6+F53</f>
        <v>397147.2</v>
      </c>
      <c r="G5" s="970">
        <f t="shared" si="0"/>
        <v>126276</v>
      </c>
      <c r="H5" s="970">
        <f t="shared" si="0"/>
        <v>125145.9</v>
      </c>
      <c r="I5" s="970">
        <f t="shared" si="0"/>
        <v>54852</v>
      </c>
      <c r="J5" s="970">
        <f t="shared" si="0"/>
        <v>90873.3</v>
      </c>
    </row>
    <row r="6" spans="1:10" s="961" customFormat="1" ht="24" customHeight="1">
      <c r="A6" s="246" t="s">
        <v>597</v>
      </c>
      <c r="B6" s="943"/>
      <c r="C6" s="968"/>
      <c r="D6" s="943"/>
      <c r="E6" s="969"/>
      <c r="F6" s="970">
        <f aca="true" t="shared" si="1" ref="F6:J6">SUM(F7:F52)/2</f>
        <v>174097.2</v>
      </c>
      <c r="G6" s="970">
        <f t="shared" si="1"/>
        <v>61422</v>
      </c>
      <c r="H6" s="970">
        <f t="shared" si="1"/>
        <v>52872.899999999994</v>
      </c>
      <c r="I6" s="970">
        <f t="shared" si="1"/>
        <v>22893.300000000003</v>
      </c>
      <c r="J6" s="970">
        <f t="shared" si="1"/>
        <v>36909</v>
      </c>
    </row>
    <row r="7" spans="1:10" s="703" customFormat="1" ht="24" customHeight="1">
      <c r="A7" s="783"/>
      <c r="B7" s="971" t="s">
        <v>598</v>
      </c>
      <c r="C7" s="972"/>
      <c r="D7" s="465"/>
      <c r="E7" s="953"/>
      <c r="F7" s="970">
        <f aca="true" t="shared" si="2" ref="F7:H7">SUM(F8:F10)</f>
        <v>15720</v>
      </c>
      <c r="G7" s="970">
        <f t="shared" si="2"/>
        <v>4158</v>
      </c>
      <c r="H7" s="970">
        <f t="shared" si="2"/>
        <v>4902</v>
      </c>
      <c r="I7" s="970">
        <v>3092</v>
      </c>
      <c r="J7" s="970">
        <f aca="true" t="shared" si="3" ref="J7:J13">F7-G7-H7-I7</f>
        <v>3568</v>
      </c>
    </row>
    <row r="8" spans="1:10" s="233" customFormat="1" ht="24" customHeight="1">
      <c r="A8" s="468">
        <v>1</v>
      </c>
      <c r="B8" s="465" t="s">
        <v>599</v>
      </c>
      <c r="C8" s="254" t="s">
        <v>720</v>
      </c>
      <c r="D8" s="465" t="s">
        <v>721</v>
      </c>
      <c r="E8" s="953" t="s">
        <v>722</v>
      </c>
      <c r="F8" s="959">
        <v>2040</v>
      </c>
      <c r="G8" s="959">
        <v>816</v>
      </c>
      <c r="H8" s="973">
        <v>612</v>
      </c>
      <c r="I8" s="830">
        <v>149</v>
      </c>
      <c r="J8" s="959">
        <f t="shared" si="3"/>
        <v>463</v>
      </c>
    </row>
    <row r="9" spans="1:256" s="505" customFormat="1" ht="24" customHeight="1">
      <c r="A9" s="468">
        <v>2</v>
      </c>
      <c r="B9" s="465" t="s">
        <v>723</v>
      </c>
      <c r="C9" s="254" t="s">
        <v>724</v>
      </c>
      <c r="D9" s="465" t="s">
        <v>725</v>
      </c>
      <c r="E9" s="953" t="s">
        <v>722</v>
      </c>
      <c r="F9" s="959">
        <v>7200</v>
      </c>
      <c r="G9" s="959">
        <v>2880</v>
      </c>
      <c r="H9" s="973">
        <v>2160</v>
      </c>
      <c r="I9" s="830">
        <v>526</v>
      </c>
      <c r="J9" s="959">
        <f t="shared" si="3"/>
        <v>1634</v>
      </c>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965"/>
    </row>
    <row r="10" spans="1:10" s="233" customFormat="1" ht="24" customHeight="1">
      <c r="A10" s="468">
        <v>3</v>
      </c>
      <c r="B10" s="465" t="s">
        <v>726</v>
      </c>
      <c r="C10" s="254" t="s">
        <v>727</v>
      </c>
      <c r="D10" s="465" t="s">
        <v>725</v>
      </c>
      <c r="E10" s="953" t="s">
        <v>722</v>
      </c>
      <c r="F10" s="959">
        <v>6480</v>
      </c>
      <c r="G10" s="959">
        <v>462</v>
      </c>
      <c r="H10" s="973">
        <v>2130</v>
      </c>
      <c r="I10" s="830">
        <v>2417</v>
      </c>
      <c r="J10" s="959">
        <f t="shared" si="3"/>
        <v>1471</v>
      </c>
    </row>
    <row r="11" spans="1:10" s="703" customFormat="1" ht="24" customHeight="1">
      <c r="A11" s="783"/>
      <c r="B11" s="560" t="s">
        <v>601</v>
      </c>
      <c r="C11" s="251"/>
      <c r="D11" s="465"/>
      <c r="E11" s="953"/>
      <c r="F11" s="970">
        <f aca="true" t="shared" si="4" ref="F11:H11">SUM(F12:F13)</f>
        <v>13530</v>
      </c>
      <c r="G11" s="970">
        <f t="shared" si="4"/>
        <v>5412</v>
      </c>
      <c r="H11" s="970">
        <f t="shared" si="4"/>
        <v>4059</v>
      </c>
      <c r="I11" s="970">
        <v>987</v>
      </c>
      <c r="J11" s="970">
        <f t="shared" si="3"/>
        <v>3072</v>
      </c>
    </row>
    <row r="12" spans="1:256" s="505" customFormat="1" ht="24" customHeight="1">
      <c r="A12" s="468">
        <v>4</v>
      </c>
      <c r="B12" s="465" t="s">
        <v>602</v>
      </c>
      <c r="C12" s="254" t="s">
        <v>728</v>
      </c>
      <c r="D12" s="465" t="s">
        <v>725</v>
      </c>
      <c r="E12" s="953" t="s">
        <v>722</v>
      </c>
      <c r="F12" s="959">
        <v>8400</v>
      </c>
      <c r="G12" s="959">
        <v>3360</v>
      </c>
      <c r="H12" s="973">
        <v>2520</v>
      </c>
      <c r="I12" s="830">
        <v>613</v>
      </c>
      <c r="J12" s="959">
        <f t="shared" si="3"/>
        <v>1907</v>
      </c>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c r="IO12" s="233"/>
      <c r="IP12" s="233"/>
      <c r="IQ12" s="233"/>
      <c r="IR12" s="233"/>
      <c r="IS12" s="233"/>
      <c r="IT12" s="233"/>
      <c r="IU12" s="233"/>
      <c r="IV12" s="965"/>
    </row>
    <row r="13" spans="1:256" s="505" customFormat="1" ht="24" customHeight="1">
      <c r="A13" s="468">
        <v>5</v>
      </c>
      <c r="B13" s="465" t="s">
        <v>729</v>
      </c>
      <c r="C13" s="254" t="s">
        <v>730</v>
      </c>
      <c r="D13" s="465" t="s">
        <v>721</v>
      </c>
      <c r="E13" s="953" t="s">
        <v>722</v>
      </c>
      <c r="F13" s="959">
        <v>5130</v>
      </c>
      <c r="G13" s="959">
        <v>2052</v>
      </c>
      <c r="H13" s="973">
        <v>1539</v>
      </c>
      <c r="I13" s="830">
        <v>374</v>
      </c>
      <c r="J13" s="959">
        <f t="shared" si="3"/>
        <v>1165</v>
      </c>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c r="IO13" s="233"/>
      <c r="IP13" s="233"/>
      <c r="IQ13" s="233"/>
      <c r="IR13" s="233"/>
      <c r="IS13" s="233"/>
      <c r="IT13" s="233"/>
      <c r="IU13" s="233"/>
      <c r="IV13" s="965"/>
    </row>
    <row r="14" spans="1:10" s="703" customFormat="1" ht="24" customHeight="1">
      <c r="A14" s="783"/>
      <c r="B14" s="560" t="s">
        <v>604</v>
      </c>
      <c r="C14" s="251"/>
      <c r="D14" s="465"/>
      <c r="E14" s="953"/>
      <c r="F14" s="970">
        <f aca="true" t="shared" si="5" ref="F14:J14">SUM(F15:F18)</f>
        <v>21480</v>
      </c>
      <c r="G14" s="970">
        <f t="shared" si="5"/>
        <v>6684</v>
      </c>
      <c r="H14" s="970">
        <f t="shared" si="5"/>
        <v>7092</v>
      </c>
      <c r="I14" s="970">
        <f t="shared" si="5"/>
        <v>3946</v>
      </c>
      <c r="J14" s="970">
        <f t="shared" si="5"/>
        <v>3758</v>
      </c>
    </row>
    <row r="15" spans="1:10" s="233" customFormat="1" ht="24" customHeight="1">
      <c r="A15" s="974">
        <v>6</v>
      </c>
      <c r="B15" s="465" t="s">
        <v>605</v>
      </c>
      <c r="C15" s="254" t="s">
        <v>731</v>
      </c>
      <c r="D15" s="465" t="s">
        <v>721</v>
      </c>
      <c r="E15" s="953" t="s">
        <v>722</v>
      </c>
      <c r="F15" s="959">
        <v>2040</v>
      </c>
      <c r="G15" s="959">
        <v>462</v>
      </c>
      <c r="H15" s="973">
        <v>354</v>
      </c>
      <c r="I15" s="830">
        <v>761</v>
      </c>
      <c r="J15" s="959">
        <f aca="true" t="shared" si="6" ref="J15:J52">F15-G15-H15-I15</f>
        <v>463</v>
      </c>
    </row>
    <row r="16" spans="1:10" s="233" customFormat="1" ht="24" customHeight="1">
      <c r="A16" s="974">
        <v>7</v>
      </c>
      <c r="B16" s="465" t="s">
        <v>605</v>
      </c>
      <c r="C16" s="254" t="s">
        <v>732</v>
      </c>
      <c r="D16" s="465" t="s">
        <v>721</v>
      </c>
      <c r="E16" s="953" t="s">
        <v>722</v>
      </c>
      <c r="F16" s="959">
        <v>5400</v>
      </c>
      <c r="G16" s="959">
        <v>3024</v>
      </c>
      <c r="H16" s="973">
        <v>2268</v>
      </c>
      <c r="I16" s="830">
        <v>0</v>
      </c>
      <c r="J16" s="959">
        <f t="shared" si="6"/>
        <v>108</v>
      </c>
    </row>
    <row r="17" spans="1:10" s="233" customFormat="1" ht="24" customHeight="1">
      <c r="A17" s="974">
        <v>8</v>
      </c>
      <c r="B17" s="465" t="s">
        <v>733</v>
      </c>
      <c r="C17" s="254" t="s">
        <v>734</v>
      </c>
      <c r="D17" s="465" t="s">
        <v>721</v>
      </c>
      <c r="E17" s="953" t="s">
        <v>722</v>
      </c>
      <c r="F17" s="959">
        <v>6840</v>
      </c>
      <c r="G17" s="959">
        <v>2736</v>
      </c>
      <c r="H17" s="973">
        <v>2052</v>
      </c>
      <c r="I17" s="830">
        <v>499</v>
      </c>
      <c r="J17" s="959">
        <f t="shared" si="6"/>
        <v>1553</v>
      </c>
    </row>
    <row r="18" spans="1:256" s="505" customFormat="1" ht="24" customHeight="1">
      <c r="A18" s="974">
        <v>9</v>
      </c>
      <c r="B18" s="465" t="s">
        <v>735</v>
      </c>
      <c r="C18" s="254" t="s">
        <v>736</v>
      </c>
      <c r="D18" s="465" t="s">
        <v>725</v>
      </c>
      <c r="E18" s="953" t="s">
        <v>722</v>
      </c>
      <c r="F18" s="959">
        <v>7200</v>
      </c>
      <c r="G18" s="959">
        <v>462</v>
      </c>
      <c r="H18" s="973">
        <v>2418</v>
      </c>
      <c r="I18" s="830">
        <v>2686</v>
      </c>
      <c r="J18" s="959">
        <f t="shared" si="6"/>
        <v>1634</v>
      </c>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965"/>
    </row>
    <row r="19" spans="1:10" s="703" customFormat="1" ht="24" customHeight="1">
      <c r="A19" s="783"/>
      <c r="B19" s="560" t="s">
        <v>607</v>
      </c>
      <c r="C19" s="251"/>
      <c r="D19" s="465"/>
      <c r="E19" s="953"/>
      <c r="F19" s="970">
        <f aca="true" t="shared" si="7" ref="F19:H19">SUM(F20:F22)</f>
        <v>9840</v>
      </c>
      <c r="G19" s="970">
        <f t="shared" si="7"/>
        <v>4296</v>
      </c>
      <c r="H19" s="970">
        <f t="shared" si="7"/>
        <v>2772</v>
      </c>
      <c r="I19" s="970">
        <v>675</v>
      </c>
      <c r="J19" s="970">
        <f t="shared" si="6"/>
        <v>2097</v>
      </c>
    </row>
    <row r="20" spans="1:256" s="505" customFormat="1" ht="24" customHeight="1">
      <c r="A20" s="468">
        <v>10</v>
      </c>
      <c r="B20" s="465" t="s">
        <v>608</v>
      </c>
      <c r="C20" s="254" t="s">
        <v>737</v>
      </c>
      <c r="D20" s="465" t="s">
        <v>721</v>
      </c>
      <c r="E20" s="953" t="s">
        <v>722</v>
      </c>
      <c r="F20" s="959">
        <v>2040</v>
      </c>
      <c r="G20" s="959">
        <v>816</v>
      </c>
      <c r="H20" s="973">
        <v>612</v>
      </c>
      <c r="I20" s="830">
        <v>149</v>
      </c>
      <c r="J20" s="959">
        <f t="shared" si="6"/>
        <v>463</v>
      </c>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c r="IO20" s="233"/>
      <c r="IP20" s="233"/>
      <c r="IQ20" s="233"/>
      <c r="IR20" s="233"/>
      <c r="IS20" s="233"/>
      <c r="IT20" s="233"/>
      <c r="IU20" s="233"/>
      <c r="IV20" s="965"/>
    </row>
    <row r="21" spans="1:256" s="505" customFormat="1" ht="24" customHeight="1">
      <c r="A21" s="468">
        <v>11</v>
      </c>
      <c r="B21" s="465" t="s">
        <v>608</v>
      </c>
      <c r="C21" s="254" t="s">
        <v>738</v>
      </c>
      <c r="D21" s="465" t="s">
        <v>739</v>
      </c>
      <c r="E21" s="953" t="s">
        <v>722</v>
      </c>
      <c r="F21" s="959">
        <v>600</v>
      </c>
      <c r="G21" s="959">
        <v>600</v>
      </c>
      <c r="H21" s="973">
        <v>0</v>
      </c>
      <c r="I21" s="830">
        <v>0</v>
      </c>
      <c r="J21" s="959">
        <f t="shared" si="6"/>
        <v>0</v>
      </c>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33"/>
      <c r="EN21" s="233"/>
      <c r="EO21" s="233"/>
      <c r="EP21" s="233"/>
      <c r="EQ21" s="233"/>
      <c r="ER21" s="233"/>
      <c r="ES21" s="233"/>
      <c r="ET21" s="233"/>
      <c r="EU21" s="233"/>
      <c r="EV21" s="233"/>
      <c r="EW21" s="233"/>
      <c r="EX21" s="233"/>
      <c r="EY21" s="233"/>
      <c r="EZ21" s="233"/>
      <c r="FA21" s="233"/>
      <c r="FB21" s="233"/>
      <c r="FC21" s="233"/>
      <c r="FD21" s="233"/>
      <c r="FE21" s="233"/>
      <c r="FF21" s="233"/>
      <c r="FG21" s="233"/>
      <c r="FH21" s="233"/>
      <c r="FI21" s="233"/>
      <c r="FJ21" s="233"/>
      <c r="FK21" s="233"/>
      <c r="FL21" s="233"/>
      <c r="FM21" s="233"/>
      <c r="FN21" s="233"/>
      <c r="FO21" s="233"/>
      <c r="FP21" s="233"/>
      <c r="FQ21" s="233"/>
      <c r="FR21" s="233"/>
      <c r="FS21" s="233"/>
      <c r="FT21" s="233"/>
      <c r="FU21" s="233"/>
      <c r="FV21" s="233"/>
      <c r="FW21" s="233"/>
      <c r="FX21" s="233"/>
      <c r="FY21" s="233"/>
      <c r="FZ21" s="233"/>
      <c r="GA21" s="233"/>
      <c r="GB21" s="233"/>
      <c r="GC21" s="233"/>
      <c r="GD21" s="233"/>
      <c r="GE21" s="233"/>
      <c r="GF21" s="233"/>
      <c r="GG21" s="233"/>
      <c r="GH21" s="233"/>
      <c r="GI21" s="233"/>
      <c r="GJ21" s="233"/>
      <c r="GK21" s="233"/>
      <c r="GL21" s="233"/>
      <c r="GM21" s="233"/>
      <c r="GN21" s="233"/>
      <c r="GO21" s="233"/>
      <c r="GP21" s="233"/>
      <c r="GQ21" s="233"/>
      <c r="GR21" s="233"/>
      <c r="GS21" s="233"/>
      <c r="GT21" s="233"/>
      <c r="GU21" s="233"/>
      <c r="GV21" s="233"/>
      <c r="GW21" s="233"/>
      <c r="GX21" s="233"/>
      <c r="GY21" s="233"/>
      <c r="GZ21" s="233"/>
      <c r="HA21" s="233"/>
      <c r="HB21" s="233"/>
      <c r="HC21" s="233"/>
      <c r="HD21" s="233"/>
      <c r="HE21" s="233"/>
      <c r="HF21" s="233"/>
      <c r="HG21" s="233"/>
      <c r="HH21" s="233"/>
      <c r="HI21" s="233"/>
      <c r="HJ21" s="233"/>
      <c r="HK21" s="233"/>
      <c r="HL21" s="233"/>
      <c r="HM21" s="233"/>
      <c r="HN21" s="233"/>
      <c r="HO21" s="233"/>
      <c r="HP21" s="233"/>
      <c r="HQ21" s="233"/>
      <c r="HR21" s="233"/>
      <c r="HS21" s="233"/>
      <c r="HT21" s="233"/>
      <c r="HU21" s="233"/>
      <c r="HV21" s="233"/>
      <c r="HW21" s="233"/>
      <c r="HX21" s="233"/>
      <c r="HY21" s="233"/>
      <c r="HZ21" s="233"/>
      <c r="IA21" s="233"/>
      <c r="IB21" s="233"/>
      <c r="IC21" s="233"/>
      <c r="ID21" s="233"/>
      <c r="IE21" s="233"/>
      <c r="IF21" s="233"/>
      <c r="IG21" s="233"/>
      <c r="IH21" s="233"/>
      <c r="II21" s="233"/>
      <c r="IJ21" s="233"/>
      <c r="IK21" s="233"/>
      <c r="IL21" s="233"/>
      <c r="IM21" s="233"/>
      <c r="IN21" s="233"/>
      <c r="IO21" s="233"/>
      <c r="IP21" s="233"/>
      <c r="IQ21" s="233"/>
      <c r="IR21" s="233"/>
      <c r="IS21" s="233"/>
      <c r="IT21" s="233"/>
      <c r="IU21" s="233"/>
      <c r="IV21" s="965"/>
    </row>
    <row r="22" spans="1:10" s="233" customFormat="1" ht="24" customHeight="1">
      <c r="A22" s="468">
        <v>12</v>
      </c>
      <c r="B22" s="465" t="s">
        <v>740</v>
      </c>
      <c r="C22" s="254" t="s">
        <v>741</v>
      </c>
      <c r="D22" s="465" t="s">
        <v>725</v>
      </c>
      <c r="E22" s="953" t="s">
        <v>722</v>
      </c>
      <c r="F22" s="959">
        <v>7200</v>
      </c>
      <c r="G22" s="959">
        <v>2880</v>
      </c>
      <c r="H22" s="973">
        <v>2160</v>
      </c>
      <c r="I22" s="830">
        <v>526</v>
      </c>
      <c r="J22" s="959">
        <f t="shared" si="6"/>
        <v>1634</v>
      </c>
    </row>
    <row r="23" spans="1:10" s="703" customFormat="1" ht="24" customHeight="1">
      <c r="A23" s="783"/>
      <c r="B23" s="560" t="s">
        <v>610</v>
      </c>
      <c r="C23" s="251"/>
      <c r="D23" s="465"/>
      <c r="E23" s="953"/>
      <c r="F23" s="970">
        <f aca="true" t="shared" si="8" ref="F23:H23">SUM(F24:F27)</f>
        <v>13620</v>
      </c>
      <c r="G23" s="970">
        <f t="shared" si="8"/>
        <v>5550</v>
      </c>
      <c r="H23" s="970">
        <f t="shared" si="8"/>
        <v>4254</v>
      </c>
      <c r="I23" s="970">
        <v>929</v>
      </c>
      <c r="J23" s="970">
        <f t="shared" si="6"/>
        <v>2887</v>
      </c>
    </row>
    <row r="24" spans="1:10" s="233" customFormat="1" ht="24" customHeight="1">
      <c r="A24" s="468">
        <v>13</v>
      </c>
      <c r="B24" s="465" t="s">
        <v>611</v>
      </c>
      <c r="C24" s="254" t="s">
        <v>742</v>
      </c>
      <c r="D24" s="465" t="s">
        <v>721</v>
      </c>
      <c r="E24" s="953" t="s">
        <v>722</v>
      </c>
      <c r="F24" s="959">
        <v>3360</v>
      </c>
      <c r="G24" s="959">
        <v>1344</v>
      </c>
      <c r="H24" s="973">
        <v>1008</v>
      </c>
      <c r="I24" s="830">
        <v>245</v>
      </c>
      <c r="J24" s="959">
        <f t="shared" si="6"/>
        <v>763</v>
      </c>
    </row>
    <row r="25" spans="1:256" s="505" customFormat="1" ht="24" customHeight="1">
      <c r="A25" s="468">
        <v>14</v>
      </c>
      <c r="B25" s="465" t="s">
        <v>611</v>
      </c>
      <c r="C25" s="254" t="s">
        <v>743</v>
      </c>
      <c r="D25" s="465" t="s">
        <v>721</v>
      </c>
      <c r="E25" s="953" t="s">
        <v>722</v>
      </c>
      <c r="F25" s="959">
        <v>4860</v>
      </c>
      <c r="G25" s="959">
        <v>1944</v>
      </c>
      <c r="H25" s="973">
        <v>1458</v>
      </c>
      <c r="I25" s="830">
        <v>355</v>
      </c>
      <c r="J25" s="959">
        <f t="shared" si="6"/>
        <v>1103</v>
      </c>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3"/>
      <c r="ES25" s="233"/>
      <c r="ET25" s="233"/>
      <c r="EU25" s="233"/>
      <c r="EV25" s="233"/>
      <c r="EW25" s="233"/>
      <c r="EX25" s="233"/>
      <c r="EY25" s="233"/>
      <c r="EZ25" s="233"/>
      <c r="FA25" s="233"/>
      <c r="FB25" s="233"/>
      <c r="FC25" s="233"/>
      <c r="FD25" s="233"/>
      <c r="FE25" s="233"/>
      <c r="FF25" s="233"/>
      <c r="FG25" s="233"/>
      <c r="FH25" s="233"/>
      <c r="FI25" s="233"/>
      <c r="FJ25" s="233"/>
      <c r="FK25" s="233"/>
      <c r="FL25" s="233"/>
      <c r="FM25" s="233"/>
      <c r="FN25" s="233"/>
      <c r="FO25" s="233"/>
      <c r="FP25" s="233"/>
      <c r="FQ25" s="233"/>
      <c r="FR25" s="233"/>
      <c r="FS25" s="233"/>
      <c r="FT25" s="233"/>
      <c r="FU25" s="233"/>
      <c r="FV25" s="233"/>
      <c r="FW25" s="233"/>
      <c r="FX25" s="233"/>
      <c r="FY25" s="233"/>
      <c r="FZ25" s="233"/>
      <c r="GA25" s="233"/>
      <c r="GB25" s="233"/>
      <c r="GC25" s="233"/>
      <c r="GD25" s="233"/>
      <c r="GE25" s="233"/>
      <c r="GF25" s="233"/>
      <c r="GG25" s="233"/>
      <c r="GH25" s="233"/>
      <c r="GI25" s="233"/>
      <c r="GJ25" s="233"/>
      <c r="GK25" s="233"/>
      <c r="GL25" s="233"/>
      <c r="GM25" s="233"/>
      <c r="GN25" s="233"/>
      <c r="GO25" s="233"/>
      <c r="GP25" s="233"/>
      <c r="GQ25" s="233"/>
      <c r="GR25" s="233"/>
      <c r="GS25" s="233"/>
      <c r="GT25" s="233"/>
      <c r="GU25" s="233"/>
      <c r="GV25" s="233"/>
      <c r="GW25" s="233"/>
      <c r="GX25" s="233"/>
      <c r="GY25" s="233"/>
      <c r="GZ25" s="233"/>
      <c r="HA25" s="233"/>
      <c r="HB25" s="233"/>
      <c r="HC25" s="233"/>
      <c r="HD25" s="233"/>
      <c r="HE25" s="233"/>
      <c r="HF25" s="233"/>
      <c r="HG25" s="233"/>
      <c r="HH25" s="233"/>
      <c r="HI25" s="233"/>
      <c r="HJ25" s="233"/>
      <c r="HK25" s="233"/>
      <c r="HL25" s="233"/>
      <c r="HM25" s="233"/>
      <c r="HN25" s="233"/>
      <c r="HO25" s="233"/>
      <c r="HP25" s="233"/>
      <c r="HQ25" s="233"/>
      <c r="HR25" s="233"/>
      <c r="HS25" s="233"/>
      <c r="HT25" s="233"/>
      <c r="HU25" s="233"/>
      <c r="HV25" s="233"/>
      <c r="HW25" s="233"/>
      <c r="HX25" s="233"/>
      <c r="HY25" s="233"/>
      <c r="HZ25" s="233"/>
      <c r="IA25" s="233"/>
      <c r="IB25" s="233"/>
      <c r="IC25" s="233"/>
      <c r="ID25" s="233"/>
      <c r="IE25" s="233"/>
      <c r="IF25" s="233"/>
      <c r="IG25" s="233"/>
      <c r="IH25" s="233"/>
      <c r="II25" s="233"/>
      <c r="IJ25" s="233"/>
      <c r="IK25" s="233"/>
      <c r="IL25" s="233"/>
      <c r="IM25" s="233"/>
      <c r="IN25" s="233"/>
      <c r="IO25" s="233"/>
      <c r="IP25" s="233"/>
      <c r="IQ25" s="233"/>
      <c r="IR25" s="233"/>
      <c r="IS25" s="233"/>
      <c r="IT25" s="233"/>
      <c r="IU25" s="233"/>
      <c r="IV25" s="965"/>
    </row>
    <row r="26" spans="1:10" s="233" customFormat="1" ht="24" customHeight="1">
      <c r="A26" s="468">
        <v>15</v>
      </c>
      <c r="B26" s="465" t="s">
        <v>613</v>
      </c>
      <c r="C26" s="254" t="s">
        <v>744</v>
      </c>
      <c r="D26" s="465" t="s">
        <v>721</v>
      </c>
      <c r="E26" s="953" t="s">
        <v>722</v>
      </c>
      <c r="F26" s="959">
        <v>900</v>
      </c>
      <c r="G26" s="959">
        <v>462</v>
      </c>
      <c r="H26" s="973">
        <v>438</v>
      </c>
      <c r="I26" s="830">
        <v>0</v>
      </c>
      <c r="J26" s="959">
        <f t="shared" si="6"/>
        <v>0</v>
      </c>
    </row>
    <row r="27" spans="1:10" s="233" customFormat="1" ht="24" customHeight="1">
      <c r="A27" s="468">
        <v>16</v>
      </c>
      <c r="B27" s="465" t="s">
        <v>615</v>
      </c>
      <c r="C27" s="254" t="s">
        <v>745</v>
      </c>
      <c r="D27" s="465" t="s">
        <v>721</v>
      </c>
      <c r="E27" s="953" t="s">
        <v>722</v>
      </c>
      <c r="F27" s="959">
        <v>4500</v>
      </c>
      <c r="G27" s="959">
        <v>1800</v>
      </c>
      <c r="H27" s="973">
        <v>1350</v>
      </c>
      <c r="I27" s="830">
        <v>329</v>
      </c>
      <c r="J27" s="959">
        <f t="shared" si="6"/>
        <v>1021</v>
      </c>
    </row>
    <row r="28" spans="1:10" s="703" customFormat="1" ht="24" customHeight="1">
      <c r="A28" s="783"/>
      <c r="B28" s="560" t="s">
        <v>617</v>
      </c>
      <c r="C28" s="251"/>
      <c r="D28" s="465"/>
      <c r="E28" s="953"/>
      <c r="F28" s="970">
        <f aca="true" t="shared" si="9" ref="F28:H28">F29+F30</f>
        <v>14580</v>
      </c>
      <c r="G28" s="970">
        <f t="shared" si="9"/>
        <v>3486</v>
      </c>
      <c r="H28" s="970">
        <f t="shared" si="9"/>
        <v>4614</v>
      </c>
      <c r="I28" s="970">
        <v>2268</v>
      </c>
      <c r="J28" s="970">
        <f t="shared" si="6"/>
        <v>4212</v>
      </c>
    </row>
    <row r="29" spans="1:10" s="233" customFormat="1" ht="24" customHeight="1">
      <c r="A29" s="974">
        <v>17</v>
      </c>
      <c r="B29" s="465" t="s">
        <v>746</v>
      </c>
      <c r="C29" s="254" t="s">
        <v>747</v>
      </c>
      <c r="D29" s="465" t="s">
        <v>721</v>
      </c>
      <c r="E29" s="953" t="s">
        <v>748</v>
      </c>
      <c r="F29" s="959">
        <v>7020</v>
      </c>
      <c r="G29" s="959">
        <v>462</v>
      </c>
      <c r="H29" s="973">
        <v>2346</v>
      </c>
      <c r="I29" s="830">
        <v>0</v>
      </c>
      <c r="J29" s="959">
        <f t="shared" si="6"/>
        <v>4212</v>
      </c>
    </row>
    <row r="30" spans="1:256" s="505" customFormat="1" ht="24" customHeight="1">
      <c r="A30" s="974">
        <v>18</v>
      </c>
      <c r="B30" s="465" t="s">
        <v>618</v>
      </c>
      <c r="C30" s="975" t="s">
        <v>749</v>
      </c>
      <c r="D30" s="465" t="s">
        <v>721</v>
      </c>
      <c r="E30" s="953" t="s">
        <v>750</v>
      </c>
      <c r="F30" s="959">
        <v>7560</v>
      </c>
      <c r="G30" s="959">
        <v>3024</v>
      </c>
      <c r="H30" s="973">
        <v>2268</v>
      </c>
      <c r="I30" s="830">
        <v>2268</v>
      </c>
      <c r="J30" s="959">
        <f t="shared" si="6"/>
        <v>0</v>
      </c>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c r="IN30" s="233"/>
      <c r="IO30" s="233"/>
      <c r="IP30" s="233"/>
      <c r="IQ30" s="233"/>
      <c r="IR30" s="233"/>
      <c r="IS30" s="233"/>
      <c r="IT30" s="233"/>
      <c r="IU30" s="233"/>
      <c r="IV30" s="965"/>
    </row>
    <row r="31" spans="1:10" s="703" customFormat="1" ht="24" customHeight="1">
      <c r="A31" s="783"/>
      <c r="B31" s="560" t="s">
        <v>620</v>
      </c>
      <c r="C31" s="976"/>
      <c r="D31" s="465"/>
      <c r="E31" s="953"/>
      <c r="F31" s="970">
        <f aca="true" t="shared" si="10" ref="F31:H31">F32+F33</f>
        <v>18240</v>
      </c>
      <c r="G31" s="970">
        <f t="shared" si="10"/>
        <v>7296</v>
      </c>
      <c r="H31" s="970">
        <f t="shared" si="10"/>
        <v>5472</v>
      </c>
      <c r="I31" s="970">
        <v>1332</v>
      </c>
      <c r="J31" s="970">
        <f t="shared" si="6"/>
        <v>4140</v>
      </c>
    </row>
    <row r="32" spans="1:256" s="505" customFormat="1" ht="24" customHeight="1">
      <c r="A32" s="468">
        <v>19</v>
      </c>
      <c r="B32" s="465" t="s">
        <v>623</v>
      </c>
      <c r="C32" s="254" t="s">
        <v>751</v>
      </c>
      <c r="D32" s="465" t="s">
        <v>725</v>
      </c>
      <c r="E32" s="953" t="s">
        <v>722</v>
      </c>
      <c r="F32" s="959">
        <v>8640</v>
      </c>
      <c r="G32" s="959">
        <v>3456</v>
      </c>
      <c r="H32" s="973">
        <v>2592</v>
      </c>
      <c r="I32" s="830">
        <v>631</v>
      </c>
      <c r="J32" s="959">
        <f t="shared" si="6"/>
        <v>1961</v>
      </c>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c r="IU32" s="233"/>
      <c r="IV32" s="965"/>
    </row>
    <row r="33" spans="1:10" s="233" customFormat="1" ht="24" customHeight="1">
      <c r="A33" s="468">
        <v>20</v>
      </c>
      <c r="B33" s="465" t="s">
        <v>621</v>
      </c>
      <c r="C33" s="254" t="s">
        <v>752</v>
      </c>
      <c r="D33" s="465" t="s">
        <v>725</v>
      </c>
      <c r="E33" s="953" t="s">
        <v>722</v>
      </c>
      <c r="F33" s="959">
        <v>9600</v>
      </c>
      <c r="G33" s="959">
        <v>3840</v>
      </c>
      <c r="H33" s="973">
        <v>2880</v>
      </c>
      <c r="I33" s="830">
        <v>701</v>
      </c>
      <c r="J33" s="959">
        <f t="shared" si="6"/>
        <v>2179</v>
      </c>
    </row>
    <row r="34" spans="1:10" s="703" customFormat="1" ht="24" customHeight="1">
      <c r="A34" s="783"/>
      <c r="B34" s="560" t="s">
        <v>625</v>
      </c>
      <c r="C34" s="251"/>
      <c r="D34" s="465"/>
      <c r="E34" s="953"/>
      <c r="F34" s="970">
        <f aca="true" t="shared" si="11" ref="F34:H34">SUM(F35:F37)</f>
        <v>5160</v>
      </c>
      <c r="G34" s="970">
        <f t="shared" si="11"/>
        <v>2262</v>
      </c>
      <c r="H34" s="970">
        <f t="shared" si="11"/>
        <v>882</v>
      </c>
      <c r="I34" s="970">
        <v>0</v>
      </c>
      <c r="J34" s="970">
        <f t="shared" si="6"/>
        <v>2016</v>
      </c>
    </row>
    <row r="35" spans="1:10" s="233" customFormat="1" ht="24" customHeight="1">
      <c r="A35" s="468">
        <v>21</v>
      </c>
      <c r="B35" s="465" t="s">
        <v>626</v>
      </c>
      <c r="C35" s="254" t="s">
        <v>753</v>
      </c>
      <c r="D35" s="465" t="s">
        <v>721</v>
      </c>
      <c r="E35" s="953" t="s">
        <v>722</v>
      </c>
      <c r="F35" s="959">
        <v>900</v>
      </c>
      <c r="G35" s="959">
        <v>900</v>
      </c>
      <c r="H35" s="973">
        <v>0</v>
      </c>
      <c r="I35" s="830">
        <v>0</v>
      </c>
      <c r="J35" s="959">
        <f t="shared" si="6"/>
        <v>0</v>
      </c>
    </row>
    <row r="36" spans="1:10" s="233" customFormat="1" ht="24" customHeight="1">
      <c r="A36" s="468">
        <v>22</v>
      </c>
      <c r="B36" s="465" t="s">
        <v>754</v>
      </c>
      <c r="C36" s="254" t="s">
        <v>755</v>
      </c>
      <c r="D36" s="465" t="s">
        <v>721</v>
      </c>
      <c r="E36" s="953" t="s">
        <v>748</v>
      </c>
      <c r="F36" s="959">
        <v>3360</v>
      </c>
      <c r="G36" s="959">
        <v>462</v>
      </c>
      <c r="H36" s="973">
        <v>882</v>
      </c>
      <c r="I36" s="830">
        <v>0</v>
      </c>
      <c r="J36" s="959">
        <f t="shared" si="6"/>
        <v>2016</v>
      </c>
    </row>
    <row r="37" spans="1:10" s="233" customFormat="1" ht="24" customHeight="1">
      <c r="A37" s="468">
        <v>23</v>
      </c>
      <c r="B37" s="465" t="s">
        <v>754</v>
      </c>
      <c r="C37" s="254" t="s">
        <v>756</v>
      </c>
      <c r="D37" s="465" t="s">
        <v>721</v>
      </c>
      <c r="E37" s="953" t="s">
        <v>722</v>
      </c>
      <c r="F37" s="959">
        <v>900</v>
      </c>
      <c r="G37" s="959">
        <v>900</v>
      </c>
      <c r="H37" s="973">
        <v>0</v>
      </c>
      <c r="I37" s="830">
        <v>0</v>
      </c>
      <c r="J37" s="959">
        <f t="shared" si="6"/>
        <v>0</v>
      </c>
    </row>
    <row r="38" spans="1:10" s="703" customFormat="1" ht="24" customHeight="1">
      <c r="A38" s="977"/>
      <c r="B38" s="560" t="s">
        <v>628</v>
      </c>
      <c r="C38" s="251"/>
      <c r="D38" s="465"/>
      <c r="E38" s="953"/>
      <c r="F38" s="970">
        <f aca="true" t="shared" si="12" ref="F38:H38">SUM(F39:F40)</f>
        <v>13530</v>
      </c>
      <c r="G38" s="970">
        <f t="shared" si="12"/>
        <v>5412</v>
      </c>
      <c r="H38" s="970">
        <f t="shared" si="12"/>
        <v>4059</v>
      </c>
      <c r="I38" s="970">
        <v>2152</v>
      </c>
      <c r="J38" s="970">
        <f t="shared" si="6"/>
        <v>1907</v>
      </c>
    </row>
    <row r="39" spans="1:10" s="233" customFormat="1" ht="24" customHeight="1">
      <c r="A39" s="468">
        <v>24</v>
      </c>
      <c r="B39" s="465" t="s">
        <v>629</v>
      </c>
      <c r="C39" s="254" t="s">
        <v>757</v>
      </c>
      <c r="D39" s="465" t="s">
        <v>725</v>
      </c>
      <c r="E39" s="953" t="s">
        <v>722</v>
      </c>
      <c r="F39" s="959">
        <v>8400</v>
      </c>
      <c r="G39" s="959">
        <v>3360</v>
      </c>
      <c r="H39" s="973">
        <v>2520</v>
      </c>
      <c r="I39" s="830">
        <v>613</v>
      </c>
      <c r="J39" s="959">
        <f t="shared" si="6"/>
        <v>1907</v>
      </c>
    </row>
    <row r="40" spans="1:10" s="233" customFormat="1" ht="24" customHeight="1">
      <c r="A40" s="468">
        <v>25</v>
      </c>
      <c r="B40" s="465" t="s">
        <v>758</v>
      </c>
      <c r="C40" s="254" t="s">
        <v>759</v>
      </c>
      <c r="D40" s="465" t="s">
        <v>721</v>
      </c>
      <c r="E40" s="953" t="s">
        <v>750</v>
      </c>
      <c r="F40" s="959">
        <v>5130</v>
      </c>
      <c r="G40" s="959">
        <v>2052</v>
      </c>
      <c r="H40" s="973">
        <v>1539</v>
      </c>
      <c r="I40" s="830">
        <v>1539</v>
      </c>
      <c r="J40" s="959">
        <f t="shared" si="6"/>
        <v>0</v>
      </c>
    </row>
    <row r="41" spans="1:10" s="703" customFormat="1" ht="24" customHeight="1">
      <c r="A41" s="977"/>
      <c r="B41" s="560" t="s">
        <v>699</v>
      </c>
      <c r="C41" s="251"/>
      <c r="D41" s="465"/>
      <c r="E41" s="953"/>
      <c r="F41" s="970">
        <f aca="true" t="shared" si="13" ref="F41:H41">SUM(F42:F45)</f>
        <v>30240</v>
      </c>
      <c r="G41" s="970">
        <f t="shared" si="13"/>
        <v>9534</v>
      </c>
      <c r="H41" s="970">
        <f t="shared" si="13"/>
        <v>9366</v>
      </c>
      <c r="I41" s="970">
        <v>6192</v>
      </c>
      <c r="J41" s="970">
        <f t="shared" si="6"/>
        <v>5148</v>
      </c>
    </row>
    <row r="42" spans="1:10" s="233" customFormat="1" ht="24" customHeight="1">
      <c r="A42" s="974">
        <v>26</v>
      </c>
      <c r="B42" s="465" t="s">
        <v>760</v>
      </c>
      <c r="C42" s="254" t="s">
        <v>761</v>
      </c>
      <c r="D42" s="465" t="s">
        <v>721</v>
      </c>
      <c r="E42" s="953" t="s">
        <v>750</v>
      </c>
      <c r="F42" s="959">
        <v>7560</v>
      </c>
      <c r="G42" s="959">
        <v>3024</v>
      </c>
      <c r="H42" s="973">
        <v>2268</v>
      </c>
      <c r="I42" s="830">
        <v>2268</v>
      </c>
      <c r="J42" s="959">
        <f t="shared" si="6"/>
        <v>0</v>
      </c>
    </row>
    <row r="43" spans="1:10" s="233" customFormat="1" ht="24" customHeight="1">
      <c r="A43" s="974">
        <v>27</v>
      </c>
      <c r="B43" s="465" t="s">
        <v>762</v>
      </c>
      <c r="C43" s="254" t="s">
        <v>763</v>
      </c>
      <c r="D43" s="465" t="s">
        <v>721</v>
      </c>
      <c r="E43" s="953" t="s">
        <v>722</v>
      </c>
      <c r="F43" s="959">
        <v>7560</v>
      </c>
      <c r="G43" s="959">
        <v>3024</v>
      </c>
      <c r="H43" s="973">
        <v>2268</v>
      </c>
      <c r="I43" s="830">
        <v>552</v>
      </c>
      <c r="J43" s="959">
        <f t="shared" si="6"/>
        <v>1716</v>
      </c>
    </row>
    <row r="44" spans="1:10" s="233" customFormat="1" ht="24" customHeight="1">
      <c r="A44" s="974">
        <v>28</v>
      </c>
      <c r="B44" s="465" t="s">
        <v>764</v>
      </c>
      <c r="C44" s="254" t="s">
        <v>765</v>
      </c>
      <c r="D44" s="465" t="s">
        <v>721</v>
      </c>
      <c r="E44" s="953" t="s">
        <v>722</v>
      </c>
      <c r="F44" s="959">
        <v>7560</v>
      </c>
      <c r="G44" s="959">
        <v>462</v>
      </c>
      <c r="H44" s="973">
        <v>2562</v>
      </c>
      <c r="I44" s="830">
        <v>2820</v>
      </c>
      <c r="J44" s="959">
        <f t="shared" si="6"/>
        <v>1716</v>
      </c>
    </row>
    <row r="45" spans="1:10" s="233" customFormat="1" ht="24" customHeight="1">
      <c r="A45" s="974">
        <v>29</v>
      </c>
      <c r="B45" s="465" t="s">
        <v>766</v>
      </c>
      <c r="C45" s="254" t="s">
        <v>767</v>
      </c>
      <c r="D45" s="465" t="s">
        <v>721</v>
      </c>
      <c r="E45" s="953" t="s">
        <v>722</v>
      </c>
      <c r="F45" s="959">
        <v>7560</v>
      </c>
      <c r="G45" s="959">
        <v>3024</v>
      </c>
      <c r="H45" s="973">
        <v>2268</v>
      </c>
      <c r="I45" s="830">
        <v>552</v>
      </c>
      <c r="J45" s="959">
        <f t="shared" si="6"/>
        <v>1716</v>
      </c>
    </row>
    <row r="46" spans="1:10" s="703" customFormat="1" ht="24" customHeight="1">
      <c r="A46" s="783"/>
      <c r="B46" s="560" t="s">
        <v>700</v>
      </c>
      <c r="C46" s="251"/>
      <c r="D46" s="465"/>
      <c r="E46" s="953"/>
      <c r="F46" s="970">
        <f aca="true" t="shared" si="14" ref="F46:H46">F47</f>
        <v>7200</v>
      </c>
      <c r="G46" s="970">
        <f t="shared" si="14"/>
        <v>2880</v>
      </c>
      <c r="H46" s="970">
        <f t="shared" si="14"/>
        <v>2160</v>
      </c>
      <c r="I46" s="970">
        <v>526</v>
      </c>
      <c r="J46" s="970">
        <f t="shared" si="6"/>
        <v>1634</v>
      </c>
    </row>
    <row r="47" spans="1:10" s="233" customFormat="1" ht="24" customHeight="1">
      <c r="A47" s="468">
        <v>30</v>
      </c>
      <c r="B47" s="465" t="s">
        <v>768</v>
      </c>
      <c r="C47" s="254" t="s">
        <v>769</v>
      </c>
      <c r="D47" s="465" t="s">
        <v>721</v>
      </c>
      <c r="E47" s="953" t="s">
        <v>722</v>
      </c>
      <c r="F47" s="959">
        <v>7200</v>
      </c>
      <c r="G47" s="959">
        <v>2880</v>
      </c>
      <c r="H47" s="973">
        <v>2160</v>
      </c>
      <c r="I47" s="830">
        <v>526</v>
      </c>
      <c r="J47" s="959">
        <f t="shared" si="6"/>
        <v>1634</v>
      </c>
    </row>
    <row r="48" spans="1:10" s="703" customFormat="1" ht="24" customHeight="1">
      <c r="A48" s="977"/>
      <c r="B48" s="560" t="s">
        <v>701</v>
      </c>
      <c r="C48" s="251"/>
      <c r="D48" s="465"/>
      <c r="E48" s="953"/>
      <c r="F48" s="970">
        <f aca="true" t="shared" si="15" ref="F48:H48">F49</f>
        <v>2481</v>
      </c>
      <c r="G48" s="970">
        <f t="shared" si="15"/>
        <v>1015.8</v>
      </c>
      <c r="H48" s="970">
        <f t="shared" si="15"/>
        <v>720.9</v>
      </c>
      <c r="I48" s="970">
        <v>181.3</v>
      </c>
      <c r="J48" s="970">
        <f t="shared" si="6"/>
        <v>563</v>
      </c>
    </row>
    <row r="49" spans="1:10" s="962" customFormat="1" ht="24" customHeight="1">
      <c r="A49" s="974">
        <v>31</v>
      </c>
      <c r="B49" s="465" t="s">
        <v>770</v>
      </c>
      <c r="C49" s="254" t="s">
        <v>771</v>
      </c>
      <c r="D49" s="465" t="s">
        <v>721</v>
      </c>
      <c r="E49" s="953" t="s">
        <v>722</v>
      </c>
      <c r="F49" s="959">
        <v>2481</v>
      </c>
      <c r="G49" s="959">
        <v>1015.8</v>
      </c>
      <c r="H49" s="973">
        <v>720.9</v>
      </c>
      <c r="I49" s="830">
        <v>181.3</v>
      </c>
      <c r="J49" s="959">
        <f t="shared" si="6"/>
        <v>563</v>
      </c>
    </row>
    <row r="50" spans="1:10" s="962" customFormat="1" ht="24" customHeight="1">
      <c r="A50" s="977"/>
      <c r="B50" s="560" t="s">
        <v>631</v>
      </c>
      <c r="C50" s="251"/>
      <c r="D50" s="465"/>
      <c r="E50" s="953"/>
      <c r="F50" s="970">
        <f aca="true" t="shared" si="16" ref="F50:H50">SUM(F51:F52)</f>
        <v>8476.2</v>
      </c>
      <c r="G50" s="970">
        <f t="shared" si="16"/>
        <v>3436.2</v>
      </c>
      <c r="H50" s="970">
        <f t="shared" si="16"/>
        <v>2520</v>
      </c>
      <c r="I50" s="970">
        <v>613</v>
      </c>
      <c r="J50" s="970">
        <f t="shared" si="6"/>
        <v>1907.000000000001</v>
      </c>
    </row>
    <row r="51" spans="1:10" s="233" customFormat="1" ht="24" customHeight="1">
      <c r="A51" s="468">
        <v>32</v>
      </c>
      <c r="B51" s="465" t="s">
        <v>632</v>
      </c>
      <c r="C51" s="254" t="s">
        <v>772</v>
      </c>
      <c r="D51" s="465" t="s">
        <v>725</v>
      </c>
      <c r="E51" s="953" t="s">
        <v>722</v>
      </c>
      <c r="F51" s="959">
        <v>8400</v>
      </c>
      <c r="G51" s="959">
        <v>3360</v>
      </c>
      <c r="H51" s="973">
        <v>2520</v>
      </c>
      <c r="I51" s="830">
        <v>613</v>
      </c>
      <c r="J51" s="959">
        <f t="shared" si="6"/>
        <v>1907</v>
      </c>
    </row>
    <row r="52" spans="1:10" s="233" customFormat="1" ht="24" customHeight="1">
      <c r="A52" s="468">
        <v>33</v>
      </c>
      <c r="B52" s="465" t="s">
        <v>773</v>
      </c>
      <c r="C52" s="254" t="s">
        <v>774</v>
      </c>
      <c r="D52" s="465" t="s">
        <v>775</v>
      </c>
      <c r="E52" s="953" t="s">
        <v>722</v>
      </c>
      <c r="F52" s="959">
        <v>76.2</v>
      </c>
      <c r="G52" s="959">
        <v>76.2</v>
      </c>
      <c r="H52" s="973">
        <v>0</v>
      </c>
      <c r="I52" s="979">
        <v>0</v>
      </c>
      <c r="J52" s="959">
        <f t="shared" si="6"/>
        <v>0</v>
      </c>
    </row>
    <row r="53" spans="1:10" s="703" customFormat="1" ht="24" customHeight="1">
      <c r="A53" s="978" t="s">
        <v>634</v>
      </c>
      <c r="B53" s="978"/>
      <c r="C53" s="978"/>
      <c r="D53" s="465"/>
      <c r="E53" s="953"/>
      <c r="F53" s="970">
        <f aca="true" t="shared" si="17" ref="F53:J53">SUM(F54:F90)</f>
        <v>223050</v>
      </c>
      <c r="G53" s="970">
        <f t="shared" si="17"/>
        <v>64854</v>
      </c>
      <c r="H53" s="970">
        <f t="shared" si="17"/>
        <v>72273</v>
      </c>
      <c r="I53" s="970">
        <f t="shared" si="17"/>
        <v>31958.7</v>
      </c>
      <c r="J53" s="970">
        <f t="shared" si="17"/>
        <v>53964.3</v>
      </c>
    </row>
    <row r="54" spans="1:256" s="505" customFormat="1" ht="24" customHeight="1">
      <c r="A54" s="468">
        <v>34</v>
      </c>
      <c r="B54" s="465" t="s">
        <v>702</v>
      </c>
      <c r="C54" s="975" t="s">
        <v>776</v>
      </c>
      <c r="D54" s="465" t="s">
        <v>721</v>
      </c>
      <c r="E54" s="953" t="s">
        <v>722</v>
      </c>
      <c r="F54" s="959">
        <v>900</v>
      </c>
      <c r="G54" s="959">
        <v>462</v>
      </c>
      <c r="H54" s="973">
        <v>438</v>
      </c>
      <c r="I54" s="830">
        <v>0</v>
      </c>
      <c r="J54" s="959">
        <f aca="true" t="shared" si="18" ref="J54:J90">F54-G54-H54-I54</f>
        <v>0</v>
      </c>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3"/>
      <c r="EJ54" s="233"/>
      <c r="EK54" s="233"/>
      <c r="EL54" s="233"/>
      <c r="EM54" s="233"/>
      <c r="EN54" s="233"/>
      <c r="EO54" s="233"/>
      <c r="EP54" s="233"/>
      <c r="EQ54" s="233"/>
      <c r="ER54" s="233"/>
      <c r="ES54" s="233"/>
      <c r="ET54" s="233"/>
      <c r="EU54" s="233"/>
      <c r="EV54" s="233"/>
      <c r="EW54" s="233"/>
      <c r="EX54" s="233"/>
      <c r="EY54" s="233"/>
      <c r="EZ54" s="233"/>
      <c r="FA54" s="233"/>
      <c r="FB54" s="233"/>
      <c r="FC54" s="233"/>
      <c r="FD54" s="233"/>
      <c r="FE54" s="233"/>
      <c r="FF54" s="233"/>
      <c r="FG54" s="233"/>
      <c r="FH54" s="233"/>
      <c r="FI54" s="233"/>
      <c r="FJ54" s="233"/>
      <c r="FK54" s="233"/>
      <c r="FL54" s="233"/>
      <c r="FM54" s="233"/>
      <c r="FN54" s="233"/>
      <c r="FO54" s="233"/>
      <c r="FP54" s="233"/>
      <c r="FQ54" s="233"/>
      <c r="FR54" s="233"/>
      <c r="FS54" s="233"/>
      <c r="FT54" s="233"/>
      <c r="FU54" s="233"/>
      <c r="FV54" s="233"/>
      <c r="FW54" s="233"/>
      <c r="FX54" s="233"/>
      <c r="FY54" s="233"/>
      <c r="FZ54" s="233"/>
      <c r="GA54" s="233"/>
      <c r="GB54" s="233"/>
      <c r="GC54" s="233"/>
      <c r="GD54" s="233"/>
      <c r="GE54" s="233"/>
      <c r="GF54" s="233"/>
      <c r="GG54" s="233"/>
      <c r="GH54" s="233"/>
      <c r="GI54" s="233"/>
      <c r="GJ54" s="233"/>
      <c r="GK54" s="233"/>
      <c r="GL54" s="233"/>
      <c r="GM54" s="233"/>
      <c r="GN54" s="233"/>
      <c r="GO54" s="233"/>
      <c r="GP54" s="233"/>
      <c r="GQ54" s="233"/>
      <c r="GR54" s="233"/>
      <c r="GS54" s="233"/>
      <c r="GT54" s="233"/>
      <c r="GU54" s="233"/>
      <c r="GV54" s="233"/>
      <c r="GW54" s="233"/>
      <c r="GX54" s="233"/>
      <c r="GY54" s="233"/>
      <c r="GZ54" s="233"/>
      <c r="HA54" s="233"/>
      <c r="HB54" s="233"/>
      <c r="HC54" s="233"/>
      <c r="HD54" s="233"/>
      <c r="HE54" s="233"/>
      <c r="HF54" s="233"/>
      <c r="HG54" s="233"/>
      <c r="HH54" s="233"/>
      <c r="HI54" s="233"/>
      <c r="HJ54" s="233"/>
      <c r="HK54" s="233"/>
      <c r="HL54" s="233"/>
      <c r="HM54" s="233"/>
      <c r="HN54" s="233"/>
      <c r="HO54" s="233"/>
      <c r="HP54" s="233"/>
      <c r="HQ54" s="233"/>
      <c r="HR54" s="233"/>
      <c r="HS54" s="233"/>
      <c r="HT54" s="233"/>
      <c r="HU54" s="233"/>
      <c r="HV54" s="233"/>
      <c r="HW54" s="233"/>
      <c r="HX54" s="233"/>
      <c r="HY54" s="233"/>
      <c r="HZ54" s="233"/>
      <c r="IA54" s="233"/>
      <c r="IB54" s="233"/>
      <c r="IC54" s="233"/>
      <c r="ID54" s="233"/>
      <c r="IE54" s="233"/>
      <c r="IF54" s="233"/>
      <c r="IG54" s="233"/>
      <c r="IH54" s="233"/>
      <c r="II54" s="233"/>
      <c r="IJ54" s="233"/>
      <c r="IK54" s="233"/>
      <c r="IL54" s="233"/>
      <c r="IM54" s="233"/>
      <c r="IN54" s="233"/>
      <c r="IO54" s="233"/>
      <c r="IP54" s="233"/>
      <c r="IQ54" s="233"/>
      <c r="IR54" s="233"/>
      <c r="IS54" s="233"/>
      <c r="IT54" s="233"/>
      <c r="IU54" s="233"/>
      <c r="IV54" s="965"/>
    </row>
    <row r="55" spans="1:256" s="505" customFormat="1" ht="24" customHeight="1">
      <c r="A55" s="468">
        <v>35</v>
      </c>
      <c r="B55" s="465" t="s">
        <v>635</v>
      </c>
      <c r="C55" s="254" t="s">
        <v>777</v>
      </c>
      <c r="D55" s="465" t="s">
        <v>721</v>
      </c>
      <c r="E55" s="953" t="s">
        <v>722</v>
      </c>
      <c r="F55" s="959">
        <v>900</v>
      </c>
      <c r="G55" s="959">
        <v>462</v>
      </c>
      <c r="H55" s="973">
        <v>438</v>
      </c>
      <c r="I55" s="830">
        <v>0</v>
      </c>
      <c r="J55" s="959">
        <f t="shared" si="18"/>
        <v>0</v>
      </c>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3"/>
      <c r="DT55" s="233"/>
      <c r="DU55" s="233"/>
      <c r="DV55" s="233"/>
      <c r="DW55" s="233"/>
      <c r="DX55" s="233"/>
      <c r="DY55" s="233"/>
      <c r="DZ55" s="233"/>
      <c r="EA55" s="233"/>
      <c r="EB55" s="233"/>
      <c r="EC55" s="233"/>
      <c r="ED55" s="233"/>
      <c r="EE55" s="233"/>
      <c r="EF55" s="233"/>
      <c r="EG55" s="233"/>
      <c r="EH55" s="233"/>
      <c r="EI55" s="233"/>
      <c r="EJ55" s="233"/>
      <c r="EK55" s="233"/>
      <c r="EL55" s="233"/>
      <c r="EM55" s="233"/>
      <c r="EN55" s="233"/>
      <c r="EO55" s="233"/>
      <c r="EP55" s="233"/>
      <c r="EQ55" s="233"/>
      <c r="ER55" s="233"/>
      <c r="ES55" s="233"/>
      <c r="ET55" s="233"/>
      <c r="EU55" s="233"/>
      <c r="EV55" s="233"/>
      <c r="EW55" s="233"/>
      <c r="EX55" s="233"/>
      <c r="EY55" s="233"/>
      <c r="EZ55" s="233"/>
      <c r="FA55" s="233"/>
      <c r="FB55" s="233"/>
      <c r="FC55" s="233"/>
      <c r="FD55" s="233"/>
      <c r="FE55" s="233"/>
      <c r="FF55" s="233"/>
      <c r="FG55" s="233"/>
      <c r="FH55" s="233"/>
      <c r="FI55" s="233"/>
      <c r="FJ55" s="233"/>
      <c r="FK55" s="233"/>
      <c r="FL55" s="233"/>
      <c r="FM55" s="233"/>
      <c r="FN55" s="233"/>
      <c r="FO55" s="233"/>
      <c r="FP55" s="233"/>
      <c r="FQ55" s="233"/>
      <c r="FR55" s="233"/>
      <c r="FS55" s="233"/>
      <c r="FT55" s="233"/>
      <c r="FU55" s="233"/>
      <c r="FV55" s="233"/>
      <c r="FW55" s="233"/>
      <c r="FX55" s="233"/>
      <c r="FY55" s="233"/>
      <c r="FZ55" s="233"/>
      <c r="GA55" s="233"/>
      <c r="GB55" s="233"/>
      <c r="GC55" s="233"/>
      <c r="GD55" s="233"/>
      <c r="GE55" s="233"/>
      <c r="GF55" s="233"/>
      <c r="GG55" s="233"/>
      <c r="GH55" s="233"/>
      <c r="GI55" s="233"/>
      <c r="GJ55" s="233"/>
      <c r="GK55" s="233"/>
      <c r="GL55" s="233"/>
      <c r="GM55" s="233"/>
      <c r="GN55" s="233"/>
      <c r="GO55" s="233"/>
      <c r="GP55" s="233"/>
      <c r="GQ55" s="233"/>
      <c r="GR55" s="233"/>
      <c r="GS55" s="233"/>
      <c r="GT55" s="233"/>
      <c r="GU55" s="233"/>
      <c r="GV55" s="233"/>
      <c r="GW55" s="233"/>
      <c r="GX55" s="233"/>
      <c r="GY55" s="233"/>
      <c r="GZ55" s="233"/>
      <c r="HA55" s="233"/>
      <c r="HB55" s="233"/>
      <c r="HC55" s="233"/>
      <c r="HD55" s="233"/>
      <c r="HE55" s="233"/>
      <c r="HF55" s="233"/>
      <c r="HG55" s="233"/>
      <c r="HH55" s="233"/>
      <c r="HI55" s="233"/>
      <c r="HJ55" s="233"/>
      <c r="HK55" s="233"/>
      <c r="HL55" s="233"/>
      <c r="HM55" s="233"/>
      <c r="HN55" s="233"/>
      <c r="HO55" s="233"/>
      <c r="HP55" s="233"/>
      <c r="HQ55" s="233"/>
      <c r="HR55" s="233"/>
      <c r="HS55" s="233"/>
      <c r="HT55" s="233"/>
      <c r="HU55" s="233"/>
      <c r="HV55" s="233"/>
      <c r="HW55" s="233"/>
      <c r="HX55" s="233"/>
      <c r="HY55" s="233"/>
      <c r="HZ55" s="233"/>
      <c r="IA55" s="233"/>
      <c r="IB55" s="233"/>
      <c r="IC55" s="233"/>
      <c r="ID55" s="233"/>
      <c r="IE55" s="233"/>
      <c r="IF55" s="233"/>
      <c r="IG55" s="233"/>
      <c r="IH55" s="233"/>
      <c r="II55" s="233"/>
      <c r="IJ55" s="233"/>
      <c r="IK55" s="233"/>
      <c r="IL55" s="233"/>
      <c r="IM55" s="233"/>
      <c r="IN55" s="233"/>
      <c r="IO55" s="233"/>
      <c r="IP55" s="233"/>
      <c r="IQ55" s="233"/>
      <c r="IR55" s="233"/>
      <c r="IS55" s="233"/>
      <c r="IT55" s="233"/>
      <c r="IU55" s="233"/>
      <c r="IV55" s="965"/>
    </row>
    <row r="56" spans="1:256" s="505" customFormat="1" ht="24" customHeight="1">
      <c r="A56" s="468">
        <v>36</v>
      </c>
      <c r="B56" s="465" t="s">
        <v>703</v>
      </c>
      <c r="C56" s="254" t="s">
        <v>778</v>
      </c>
      <c r="D56" s="465" t="s">
        <v>721</v>
      </c>
      <c r="E56" s="953" t="s">
        <v>722</v>
      </c>
      <c r="F56" s="959">
        <v>5400</v>
      </c>
      <c r="G56" s="959">
        <v>2160</v>
      </c>
      <c r="H56" s="973">
        <v>1620</v>
      </c>
      <c r="I56" s="830">
        <v>394</v>
      </c>
      <c r="J56" s="959">
        <f t="shared" si="18"/>
        <v>1226</v>
      </c>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c r="IE56" s="233"/>
      <c r="IF56" s="233"/>
      <c r="IG56" s="233"/>
      <c r="IH56" s="233"/>
      <c r="II56" s="233"/>
      <c r="IJ56" s="233"/>
      <c r="IK56" s="233"/>
      <c r="IL56" s="233"/>
      <c r="IM56" s="233"/>
      <c r="IN56" s="233"/>
      <c r="IO56" s="233"/>
      <c r="IP56" s="233"/>
      <c r="IQ56" s="233"/>
      <c r="IR56" s="233"/>
      <c r="IS56" s="233"/>
      <c r="IT56" s="233"/>
      <c r="IU56" s="233"/>
      <c r="IV56" s="965"/>
    </row>
    <row r="57" spans="1:256" s="505" customFormat="1" ht="24" customHeight="1">
      <c r="A57" s="468">
        <v>37</v>
      </c>
      <c r="B57" s="465" t="s">
        <v>637</v>
      </c>
      <c r="C57" s="254" t="s">
        <v>779</v>
      </c>
      <c r="D57" s="465" t="s">
        <v>725</v>
      </c>
      <c r="E57" s="953" t="s">
        <v>722</v>
      </c>
      <c r="F57" s="959">
        <v>7560</v>
      </c>
      <c r="G57" s="959">
        <v>3024</v>
      </c>
      <c r="H57" s="973">
        <v>2268</v>
      </c>
      <c r="I57" s="830">
        <v>552</v>
      </c>
      <c r="J57" s="959">
        <f t="shared" si="18"/>
        <v>1716</v>
      </c>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3"/>
      <c r="CM57" s="233"/>
      <c r="CN57" s="233"/>
      <c r="CO57" s="233"/>
      <c r="CP57" s="233"/>
      <c r="CQ57" s="233"/>
      <c r="CR57" s="233"/>
      <c r="CS57" s="233"/>
      <c r="CT57" s="233"/>
      <c r="CU57" s="233"/>
      <c r="CV57" s="233"/>
      <c r="CW57" s="233"/>
      <c r="CX57" s="233"/>
      <c r="CY57" s="233"/>
      <c r="CZ57" s="233"/>
      <c r="DA57" s="233"/>
      <c r="DB57" s="233"/>
      <c r="DC57" s="233"/>
      <c r="DD57" s="233"/>
      <c r="DE57" s="233"/>
      <c r="DF57" s="233"/>
      <c r="DG57" s="233"/>
      <c r="DH57" s="233"/>
      <c r="DI57" s="233"/>
      <c r="DJ57" s="233"/>
      <c r="DK57" s="233"/>
      <c r="DL57" s="233"/>
      <c r="DM57" s="233"/>
      <c r="DN57" s="233"/>
      <c r="DO57" s="233"/>
      <c r="DP57" s="233"/>
      <c r="DQ57" s="233"/>
      <c r="DR57" s="233"/>
      <c r="DS57" s="233"/>
      <c r="DT57" s="233"/>
      <c r="DU57" s="233"/>
      <c r="DV57" s="233"/>
      <c r="DW57" s="233"/>
      <c r="DX57" s="233"/>
      <c r="DY57" s="233"/>
      <c r="DZ57" s="233"/>
      <c r="EA57" s="233"/>
      <c r="EB57" s="233"/>
      <c r="EC57" s="233"/>
      <c r="ED57" s="233"/>
      <c r="EE57" s="233"/>
      <c r="EF57" s="233"/>
      <c r="EG57" s="233"/>
      <c r="EH57" s="233"/>
      <c r="EI57" s="233"/>
      <c r="EJ57" s="233"/>
      <c r="EK57" s="233"/>
      <c r="EL57" s="233"/>
      <c r="EM57" s="233"/>
      <c r="EN57" s="233"/>
      <c r="EO57" s="233"/>
      <c r="EP57" s="233"/>
      <c r="EQ57" s="233"/>
      <c r="ER57" s="233"/>
      <c r="ES57" s="233"/>
      <c r="ET57" s="233"/>
      <c r="EU57" s="233"/>
      <c r="EV57" s="233"/>
      <c r="EW57" s="233"/>
      <c r="EX57" s="233"/>
      <c r="EY57" s="233"/>
      <c r="EZ57" s="233"/>
      <c r="FA57" s="233"/>
      <c r="FB57" s="233"/>
      <c r="FC57" s="233"/>
      <c r="FD57" s="233"/>
      <c r="FE57" s="233"/>
      <c r="FF57" s="233"/>
      <c r="FG57" s="233"/>
      <c r="FH57" s="233"/>
      <c r="FI57" s="233"/>
      <c r="FJ57" s="233"/>
      <c r="FK57" s="233"/>
      <c r="FL57" s="233"/>
      <c r="FM57" s="233"/>
      <c r="FN57" s="233"/>
      <c r="FO57" s="233"/>
      <c r="FP57" s="233"/>
      <c r="FQ57" s="233"/>
      <c r="FR57" s="233"/>
      <c r="FS57" s="233"/>
      <c r="FT57" s="233"/>
      <c r="FU57" s="233"/>
      <c r="FV57" s="233"/>
      <c r="FW57" s="233"/>
      <c r="FX57" s="233"/>
      <c r="FY57" s="233"/>
      <c r="FZ57" s="233"/>
      <c r="GA57" s="233"/>
      <c r="GB57" s="233"/>
      <c r="GC57" s="233"/>
      <c r="GD57" s="233"/>
      <c r="GE57" s="233"/>
      <c r="GF57" s="233"/>
      <c r="GG57" s="233"/>
      <c r="GH57" s="233"/>
      <c r="GI57" s="233"/>
      <c r="GJ57" s="233"/>
      <c r="GK57" s="233"/>
      <c r="GL57" s="233"/>
      <c r="GM57" s="233"/>
      <c r="GN57" s="233"/>
      <c r="GO57" s="233"/>
      <c r="GP57" s="233"/>
      <c r="GQ57" s="233"/>
      <c r="GR57" s="233"/>
      <c r="GS57" s="233"/>
      <c r="GT57" s="233"/>
      <c r="GU57" s="233"/>
      <c r="GV57" s="233"/>
      <c r="GW57" s="233"/>
      <c r="GX57" s="233"/>
      <c r="GY57" s="233"/>
      <c r="GZ57" s="233"/>
      <c r="HA57" s="233"/>
      <c r="HB57" s="233"/>
      <c r="HC57" s="233"/>
      <c r="HD57" s="233"/>
      <c r="HE57" s="233"/>
      <c r="HF57" s="233"/>
      <c r="HG57" s="233"/>
      <c r="HH57" s="233"/>
      <c r="HI57" s="233"/>
      <c r="HJ57" s="233"/>
      <c r="HK57" s="233"/>
      <c r="HL57" s="233"/>
      <c r="HM57" s="233"/>
      <c r="HN57" s="233"/>
      <c r="HO57" s="233"/>
      <c r="HP57" s="233"/>
      <c r="HQ57" s="233"/>
      <c r="HR57" s="233"/>
      <c r="HS57" s="233"/>
      <c r="HT57" s="233"/>
      <c r="HU57" s="233"/>
      <c r="HV57" s="233"/>
      <c r="HW57" s="233"/>
      <c r="HX57" s="233"/>
      <c r="HY57" s="233"/>
      <c r="HZ57" s="233"/>
      <c r="IA57" s="233"/>
      <c r="IB57" s="233"/>
      <c r="IC57" s="233"/>
      <c r="ID57" s="233"/>
      <c r="IE57" s="233"/>
      <c r="IF57" s="233"/>
      <c r="IG57" s="233"/>
      <c r="IH57" s="233"/>
      <c r="II57" s="233"/>
      <c r="IJ57" s="233"/>
      <c r="IK57" s="233"/>
      <c r="IL57" s="233"/>
      <c r="IM57" s="233"/>
      <c r="IN57" s="233"/>
      <c r="IO57" s="233"/>
      <c r="IP57" s="233"/>
      <c r="IQ57" s="233"/>
      <c r="IR57" s="233"/>
      <c r="IS57" s="233"/>
      <c r="IT57" s="233"/>
      <c r="IU57" s="233"/>
      <c r="IV57" s="965"/>
    </row>
    <row r="58" spans="1:256" s="505" customFormat="1" ht="24" customHeight="1">
      <c r="A58" s="468">
        <v>38</v>
      </c>
      <c r="B58" s="465" t="s">
        <v>704</v>
      </c>
      <c r="C58" s="254" t="s">
        <v>780</v>
      </c>
      <c r="D58" s="465" t="s">
        <v>725</v>
      </c>
      <c r="E58" s="953" t="s">
        <v>722</v>
      </c>
      <c r="F58" s="959">
        <v>6480</v>
      </c>
      <c r="G58" s="959">
        <v>462</v>
      </c>
      <c r="H58" s="973">
        <v>2130</v>
      </c>
      <c r="I58" s="830">
        <v>2417</v>
      </c>
      <c r="J58" s="959">
        <f t="shared" si="18"/>
        <v>1471</v>
      </c>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c r="EO58" s="233"/>
      <c r="EP58" s="233"/>
      <c r="EQ58" s="233"/>
      <c r="ER58" s="233"/>
      <c r="ES58" s="233"/>
      <c r="ET58" s="233"/>
      <c r="EU58" s="233"/>
      <c r="EV58" s="233"/>
      <c r="EW58" s="233"/>
      <c r="EX58" s="233"/>
      <c r="EY58" s="233"/>
      <c r="EZ58" s="233"/>
      <c r="FA58" s="233"/>
      <c r="FB58" s="233"/>
      <c r="FC58" s="233"/>
      <c r="FD58" s="233"/>
      <c r="FE58" s="233"/>
      <c r="FF58" s="233"/>
      <c r="FG58" s="233"/>
      <c r="FH58" s="233"/>
      <c r="FI58" s="233"/>
      <c r="FJ58" s="233"/>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c r="GG58" s="233"/>
      <c r="GH58" s="233"/>
      <c r="GI58" s="233"/>
      <c r="GJ58" s="233"/>
      <c r="GK58" s="233"/>
      <c r="GL58" s="233"/>
      <c r="GM58" s="233"/>
      <c r="GN58" s="233"/>
      <c r="GO58" s="233"/>
      <c r="GP58" s="233"/>
      <c r="GQ58" s="233"/>
      <c r="GR58" s="233"/>
      <c r="GS58" s="233"/>
      <c r="GT58" s="233"/>
      <c r="GU58" s="233"/>
      <c r="GV58" s="233"/>
      <c r="GW58" s="233"/>
      <c r="GX58" s="233"/>
      <c r="GY58" s="233"/>
      <c r="GZ58" s="233"/>
      <c r="HA58" s="233"/>
      <c r="HB58" s="233"/>
      <c r="HC58" s="233"/>
      <c r="HD58" s="233"/>
      <c r="HE58" s="233"/>
      <c r="HF58" s="233"/>
      <c r="HG58" s="233"/>
      <c r="HH58" s="233"/>
      <c r="HI58" s="233"/>
      <c r="HJ58" s="233"/>
      <c r="HK58" s="233"/>
      <c r="HL58" s="233"/>
      <c r="HM58" s="233"/>
      <c r="HN58" s="233"/>
      <c r="HO58" s="233"/>
      <c r="HP58" s="233"/>
      <c r="HQ58" s="233"/>
      <c r="HR58" s="233"/>
      <c r="HS58" s="233"/>
      <c r="HT58" s="233"/>
      <c r="HU58" s="233"/>
      <c r="HV58" s="233"/>
      <c r="HW58" s="233"/>
      <c r="HX58" s="233"/>
      <c r="HY58" s="233"/>
      <c r="HZ58" s="233"/>
      <c r="IA58" s="233"/>
      <c r="IB58" s="233"/>
      <c r="IC58" s="233"/>
      <c r="ID58" s="233"/>
      <c r="IE58" s="233"/>
      <c r="IF58" s="233"/>
      <c r="IG58" s="233"/>
      <c r="IH58" s="233"/>
      <c r="II58" s="233"/>
      <c r="IJ58" s="233"/>
      <c r="IK58" s="233"/>
      <c r="IL58" s="233"/>
      <c r="IM58" s="233"/>
      <c r="IN58" s="233"/>
      <c r="IO58" s="233"/>
      <c r="IP58" s="233"/>
      <c r="IQ58" s="233"/>
      <c r="IR58" s="233"/>
      <c r="IS58" s="233"/>
      <c r="IT58" s="233"/>
      <c r="IU58" s="233"/>
      <c r="IV58" s="965"/>
    </row>
    <row r="59" spans="1:256" s="505" customFormat="1" ht="24" customHeight="1">
      <c r="A59" s="468">
        <v>39</v>
      </c>
      <c r="B59" s="465" t="s">
        <v>641</v>
      </c>
      <c r="C59" s="254" t="s">
        <v>781</v>
      </c>
      <c r="D59" s="465" t="s">
        <v>725</v>
      </c>
      <c r="E59" s="953" t="s">
        <v>722</v>
      </c>
      <c r="F59" s="959">
        <v>7560</v>
      </c>
      <c r="G59" s="959">
        <v>462</v>
      </c>
      <c r="H59" s="973">
        <v>2562</v>
      </c>
      <c r="I59" s="830">
        <v>2820</v>
      </c>
      <c r="J59" s="959">
        <f t="shared" si="18"/>
        <v>1716</v>
      </c>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c r="EA59" s="233"/>
      <c r="EB59" s="233"/>
      <c r="EC59" s="233"/>
      <c r="ED59" s="233"/>
      <c r="EE59" s="233"/>
      <c r="EF59" s="233"/>
      <c r="EG59" s="233"/>
      <c r="EH59" s="233"/>
      <c r="EI59" s="233"/>
      <c r="EJ59" s="233"/>
      <c r="EK59" s="233"/>
      <c r="EL59" s="233"/>
      <c r="EM59" s="233"/>
      <c r="EN59" s="233"/>
      <c r="EO59" s="233"/>
      <c r="EP59" s="233"/>
      <c r="EQ59" s="233"/>
      <c r="ER59" s="233"/>
      <c r="ES59" s="233"/>
      <c r="ET59" s="233"/>
      <c r="EU59" s="233"/>
      <c r="EV59" s="233"/>
      <c r="EW59" s="233"/>
      <c r="EX59" s="233"/>
      <c r="EY59" s="233"/>
      <c r="EZ59" s="233"/>
      <c r="FA59" s="233"/>
      <c r="FB59" s="233"/>
      <c r="FC59" s="233"/>
      <c r="FD59" s="233"/>
      <c r="FE59" s="233"/>
      <c r="FF59" s="233"/>
      <c r="FG59" s="233"/>
      <c r="FH59" s="233"/>
      <c r="FI59" s="233"/>
      <c r="FJ59" s="233"/>
      <c r="FK59" s="233"/>
      <c r="FL59" s="233"/>
      <c r="FM59" s="233"/>
      <c r="FN59" s="233"/>
      <c r="FO59" s="233"/>
      <c r="FP59" s="233"/>
      <c r="FQ59" s="233"/>
      <c r="FR59" s="233"/>
      <c r="FS59" s="233"/>
      <c r="FT59" s="233"/>
      <c r="FU59" s="233"/>
      <c r="FV59" s="233"/>
      <c r="FW59" s="233"/>
      <c r="FX59" s="233"/>
      <c r="FY59" s="233"/>
      <c r="FZ59" s="233"/>
      <c r="GA59" s="233"/>
      <c r="GB59" s="233"/>
      <c r="GC59" s="233"/>
      <c r="GD59" s="233"/>
      <c r="GE59" s="233"/>
      <c r="GF59" s="233"/>
      <c r="GG59" s="233"/>
      <c r="GH59" s="233"/>
      <c r="GI59" s="233"/>
      <c r="GJ59" s="233"/>
      <c r="GK59" s="233"/>
      <c r="GL59" s="233"/>
      <c r="GM59" s="233"/>
      <c r="GN59" s="233"/>
      <c r="GO59" s="233"/>
      <c r="GP59" s="233"/>
      <c r="GQ59" s="233"/>
      <c r="GR59" s="233"/>
      <c r="GS59" s="233"/>
      <c r="GT59" s="233"/>
      <c r="GU59" s="233"/>
      <c r="GV59" s="233"/>
      <c r="GW59" s="233"/>
      <c r="GX59" s="233"/>
      <c r="GY59" s="233"/>
      <c r="GZ59" s="233"/>
      <c r="HA59" s="233"/>
      <c r="HB59" s="233"/>
      <c r="HC59" s="233"/>
      <c r="HD59" s="233"/>
      <c r="HE59" s="233"/>
      <c r="HF59" s="233"/>
      <c r="HG59" s="233"/>
      <c r="HH59" s="233"/>
      <c r="HI59" s="233"/>
      <c r="HJ59" s="233"/>
      <c r="HK59" s="233"/>
      <c r="HL59" s="233"/>
      <c r="HM59" s="233"/>
      <c r="HN59" s="233"/>
      <c r="HO59" s="233"/>
      <c r="HP59" s="233"/>
      <c r="HQ59" s="233"/>
      <c r="HR59" s="233"/>
      <c r="HS59" s="233"/>
      <c r="HT59" s="233"/>
      <c r="HU59" s="233"/>
      <c r="HV59" s="233"/>
      <c r="HW59" s="233"/>
      <c r="HX59" s="233"/>
      <c r="HY59" s="233"/>
      <c r="HZ59" s="233"/>
      <c r="IA59" s="233"/>
      <c r="IB59" s="233"/>
      <c r="IC59" s="233"/>
      <c r="ID59" s="233"/>
      <c r="IE59" s="233"/>
      <c r="IF59" s="233"/>
      <c r="IG59" s="233"/>
      <c r="IH59" s="233"/>
      <c r="II59" s="233"/>
      <c r="IJ59" s="233"/>
      <c r="IK59" s="233"/>
      <c r="IL59" s="233"/>
      <c r="IM59" s="233"/>
      <c r="IN59" s="233"/>
      <c r="IO59" s="233"/>
      <c r="IP59" s="233"/>
      <c r="IQ59" s="233"/>
      <c r="IR59" s="233"/>
      <c r="IS59" s="233"/>
      <c r="IT59" s="233"/>
      <c r="IU59" s="233"/>
      <c r="IV59" s="965"/>
    </row>
    <row r="60" spans="1:256" s="505" customFormat="1" ht="24" customHeight="1">
      <c r="A60" s="468">
        <v>40</v>
      </c>
      <c r="B60" s="465" t="s">
        <v>639</v>
      </c>
      <c r="C60" s="254" t="s">
        <v>782</v>
      </c>
      <c r="D60" s="465" t="s">
        <v>725</v>
      </c>
      <c r="E60" s="953" t="s">
        <v>750</v>
      </c>
      <c r="F60" s="959">
        <v>8400</v>
      </c>
      <c r="G60" s="959">
        <v>3360</v>
      </c>
      <c r="H60" s="973">
        <v>2520</v>
      </c>
      <c r="I60" s="830">
        <v>2520</v>
      </c>
      <c r="J60" s="959">
        <f t="shared" si="18"/>
        <v>0</v>
      </c>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3"/>
      <c r="ER60" s="233"/>
      <c r="ES60" s="233"/>
      <c r="ET60" s="233"/>
      <c r="EU60" s="233"/>
      <c r="EV60" s="233"/>
      <c r="EW60" s="233"/>
      <c r="EX60" s="233"/>
      <c r="EY60" s="233"/>
      <c r="EZ60" s="233"/>
      <c r="FA60" s="233"/>
      <c r="FB60" s="233"/>
      <c r="FC60" s="233"/>
      <c r="FD60" s="233"/>
      <c r="FE60" s="233"/>
      <c r="FF60" s="233"/>
      <c r="FG60" s="233"/>
      <c r="FH60" s="233"/>
      <c r="FI60" s="233"/>
      <c r="FJ60" s="233"/>
      <c r="FK60" s="233"/>
      <c r="FL60" s="233"/>
      <c r="FM60" s="233"/>
      <c r="FN60" s="233"/>
      <c r="FO60" s="233"/>
      <c r="FP60" s="233"/>
      <c r="FQ60" s="233"/>
      <c r="FR60" s="233"/>
      <c r="FS60" s="233"/>
      <c r="FT60" s="233"/>
      <c r="FU60" s="233"/>
      <c r="FV60" s="233"/>
      <c r="FW60" s="233"/>
      <c r="FX60" s="233"/>
      <c r="FY60" s="233"/>
      <c r="FZ60" s="233"/>
      <c r="GA60" s="233"/>
      <c r="GB60" s="233"/>
      <c r="GC60" s="233"/>
      <c r="GD60" s="233"/>
      <c r="GE60" s="233"/>
      <c r="GF60" s="233"/>
      <c r="GG60" s="233"/>
      <c r="GH60" s="233"/>
      <c r="GI60" s="233"/>
      <c r="GJ60" s="233"/>
      <c r="GK60" s="233"/>
      <c r="GL60" s="233"/>
      <c r="GM60" s="233"/>
      <c r="GN60" s="233"/>
      <c r="GO60" s="233"/>
      <c r="GP60" s="233"/>
      <c r="GQ60" s="233"/>
      <c r="GR60" s="233"/>
      <c r="GS60" s="233"/>
      <c r="GT60" s="233"/>
      <c r="GU60" s="233"/>
      <c r="GV60" s="233"/>
      <c r="GW60" s="233"/>
      <c r="GX60" s="233"/>
      <c r="GY60" s="233"/>
      <c r="GZ60" s="233"/>
      <c r="HA60" s="233"/>
      <c r="HB60" s="233"/>
      <c r="HC60" s="233"/>
      <c r="HD60" s="233"/>
      <c r="HE60" s="233"/>
      <c r="HF60" s="233"/>
      <c r="HG60" s="233"/>
      <c r="HH60" s="233"/>
      <c r="HI60" s="233"/>
      <c r="HJ60" s="233"/>
      <c r="HK60" s="233"/>
      <c r="HL60" s="233"/>
      <c r="HM60" s="233"/>
      <c r="HN60" s="233"/>
      <c r="HO60" s="233"/>
      <c r="HP60" s="233"/>
      <c r="HQ60" s="233"/>
      <c r="HR60" s="233"/>
      <c r="HS60" s="233"/>
      <c r="HT60" s="233"/>
      <c r="HU60" s="233"/>
      <c r="HV60" s="233"/>
      <c r="HW60" s="233"/>
      <c r="HX60" s="233"/>
      <c r="HY60" s="233"/>
      <c r="HZ60" s="233"/>
      <c r="IA60" s="233"/>
      <c r="IB60" s="233"/>
      <c r="IC60" s="233"/>
      <c r="ID60" s="233"/>
      <c r="IE60" s="233"/>
      <c r="IF60" s="233"/>
      <c r="IG60" s="233"/>
      <c r="IH60" s="233"/>
      <c r="II60" s="233"/>
      <c r="IJ60" s="233"/>
      <c r="IK60" s="233"/>
      <c r="IL60" s="233"/>
      <c r="IM60" s="233"/>
      <c r="IN60" s="233"/>
      <c r="IO60" s="233"/>
      <c r="IP60" s="233"/>
      <c r="IQ60" s="233"/>
      <c r="IR60" s="233"/>
      <c r="IS60" s="233"/>
      <c r="IT60" s="233"/>
      <c r="IU60" s="233"/>
      <c r="IV60" s="965"/>
    </row>
    <row r="61" spans="1:256" s="505" customFormat="1" ht="24" customHeight="1">
      <c r="A61" s="468">
        <v>41</v>
      </c>
      <c r="B61" s="465" t="s">
        <v>705</v>
      </c>
      <c r="C61" s="254" t="s">
        <v>783</v>
      </c>
      <c r="D61" s="465" t="s">
        <v>721</v>
      </c>
      <c r="E61" s="953" t="s">
        <v>722</v>
      </c>
      <c r="F61" s="959">
        <v>4500</v>
      </c>
      <c r="G61" s="959">
        <v>1800</v>
      </c>
      <c r="H61" s="973">
        <v>1350</v>
      </c>
      <c r="I61" s="830">
        <v>329</v>
      </c>
      <c r="J61" s="959">
        <f t="shared" si="18"/>
        <v>1021</v>
      </c>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3"/>
      <c r="DN61" s="233"/>
      <c r="DO61" s="233"/>
      <c r="DP61" s="233"/>
      <c r="DQ61" s="233"/>
      <c r="DR61" s="233"/>
      <c r="DS61" s="233"/>
      <c r="DT61" s="233"/>
      <c r="DU61" s="233"/>
      <c r="DV61" s="233"/>
      <c r="DW61" s="233"/>
      <c r="DX61" s="233"/>
      <c r="DY61" s="233"/>
      <c r="DZ61" s="233"/>
      <c r="EA61" s="233"/>
      <c r="EB61" s="233"/>
      <c r="EC61" s="233"/>
      <c r="ED61" s="233"/>
      <c r="EE61" s="233"/>
      <c r="EF61" s="233"/>
      <c r="EG61" s="233"/>
      <c r="EH61" s="233"/>
      <c r="EI61" s="233"/>
      <c r="EJ61" s="233"/>
      <c r="EK61" s="233"/>
      <c r="EL61" s="233"/>
      <c r="EM61" s="233"/>
      <c r="EN61" s="233"/>
      <c r="EO61" s="233"/>
      <c r="EP61" s="233"/>
      <c r="EQ61" s="233"/>
      <c r="ER61" s="233"/>
      <c r="ES61" s="233"/>
      <c r="ET61" s="233"/>
      <c r="EU61" s="233"/>
      <c r="EV61" s="233"/>
      <c r="EW61" s="233"/>
      <c r="EX61" s="233"/>
      <c r="EY61" s="233"/>
      <c r="EZ61" s="233"/>
      <c r="FA61" s="233"/>
      <c r="FB61" s="233"/>
      <c r="FC61" s="233"/>
      <c r="FD61" s="233"/>
      <c r="FE61" s="233"/>
      <c r="FF61" s="233"/>
      <c r="FG61" s="233"/>
      <c r="FH61" s="233"/>
      <c r="FI61" s="233"/>
      <c r="FJ61" s="233"/>
      <c r="FK61" s="233"/>
      <c r="FL61" s="233"/>
      <c r="FM61" s="233"/>
      <c r="FN61" s="233"/>
      <c r="FO61" s="233"/>
      <c r="FP61" s="233"/>
      <c r="FQ61" s="233"/>
      <c r="FR61" s="233"/>
      <c r="FS61" s="233"/>
      <c r="FT61" s="233"/>
      <c r="FU61" s="233"/>
      <c r="FV61" s="233"/>
      <c r="FW61" s="233"/>
      <c r="FX61" s="233"/>
      <c r="FY61" s="233"/>
      <c r="FZ61" s="233"/>
      <c r="GA61" s="233"/>
      <c r="GB61" s="233"/>
      <c r="GC61" s="233"/>
      <c r="GD61" s="233"/>
      <c r="GE61" s="233"/>
      <c r="GF61" s="233"/>
      <c r="GG61" s="233"/>
      <c r="GH61" s="233"/>
      <c r="GI61" s="233"/>
      <c r="GJ61" s="233"/>
      <c r="GK61" s="233"/>
      <c r="GL61" s="233"/>
      <c r="GM61" s="233"/>
      <c r="GN61" s="233"/>
      <c r="GO61" s="233"/>
      <c r="GP61" s="233"/>
      <c r="GQ61" s="233"/>
      <c r="GR61" s="233"/>
      <c r="GS61" s="233"/>
      <c r="GT61" s="233"/>
      <c r="GU61" s="233"/>
      <c r="GV61" s="233"/>
      <c r="GW61" s="233"/>
      <c r="GX61" s="233"/>
      <c r="GY61" s="233"/>
      <c r="GZ61" s="233"/>
      <c r="HA61" s="233"/>
      <c r="HB61" s="233"/>
      <c r="HC61" s="233"/>
      <c r="HD61" s="233"/>
      <c r="HE61" s="233"/>
      <c r="HF61" s="233"/>
      <c r="HG61" s="233"/>
      <c r="HH61" s="233"/>
      <c r="HI61" s="233"/>
      <c r="HJ61" s="233"/>
      <c r="HK61" s="233"/>
      <c r="HL61" s="233"/>
      <c r="HM61" s="233"/>
      <c r="HN61" s="233"/>
      <c r="HO61" s="233"/>
      <c r="HP61" s="233"/>
      <c r="HQ61" s="233"/>
      <c r="HR61" s="233"/>
      <c r="HS61" s="233"/>
      <c r="HT61" s="233"/>
      <c r="HU61" s="233"/>
      <c r="HV61" s="233"/>
      <c r="HW61" s="233"/>
      <c r="HX61" s="233"/>
      <c r="HY61" s="233"/>
      <c r="HZ61" s="233"/>
      <c r="IA61" s="233"/>
      <c r="IB61" s="233"/>
      <c r="IC61" s="233"/>
      <c r="ID61" s="233"/>
      <c r="IE61" s="233"/>
      <c r="IF61" s="233"/>
      <c r="IG61" s="233"/>
      <c r="IH61" s="233"/>
      <c r="II61" s="233"/>
      <c r="IJ61" s="233"/>
      <c r="IK61" s="233"/>
      <c r="IL61" s="233"/>
      <c r="IM61" s="233"/>
      <c r="IN61" s="233"/>
      <c r="IO61" s="233"/>
      <c r="IP61" s="233"/>
      <c r="IQ61" s="233"/>
      <c r="IR61" s="233"/>
      <c r="IS61" s="233"/>
      <c r="IT61" s="233"/>
      <c r="IU61" s="233"/>
      <c r="IV61" s="965"/>
    </row>
    <row r="62" spans="1:256" s="505" customFormat="1" ht="24" customHeight="1">
      <c r="A62" s="468">
        <v>42</v>
      </c>
      <c r="B62" s="465" t="s">
        <v>705</v>
      </c>
      <c r="C62" s="254" t="s">
        <v>784</v>
      </c>
      <c r="D62" s="465" t="s">
        <v>725</v>
      </c>
      <c r="E62" s="953" t="s">
        <v>748</v>
      </c>
      <c r="F62" s="959">
        <v>6480</v>
      </c>
      <c r="G62" s="959">
        <v>2592</v>
      </c>
      <c r="H62" s="973">
        <v>1944</v>
      </c>
      <c r="I62" s="830">
        <v>0</v>
      </c>
      <c r="J62" s="959">
        <f t="shared" si="18"/>
        <v>1944</v>
      </c>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233"/>
      <c r="CY62" s="233"/>
      <c r="CZ62" s="233"/>
      <c r="DA62" s="233"/>
      <c r="DB62" s="233"/>
      <c r="DC62" s="233"/>
      <c r="DD62" s="233"/>
      <c r="DE62" s="233"/>
      <c r="DF62" s="233"/>
      <c r="DG62" s="233"/>
      <c r="DH62" s="233"/>
      <c r="DI62" s="233"/>
      <c r="DJ62" s="233"/>
      <c r="DK62" s="233"/>
      <c r="DL62" s="233"/>
      <c r="DM62" s="233"/>
      <c r="DN62" s="233"/>
      <c r="DO62" s="233"/>
      <c r="DP62" s="233"/>
      <c r="DQ62" s="233"/>
      <c r="DR62" s="233"/>
      <c r="DS62" s="233"/>
      <c r="DT62" s="233"/>
      <c r="DU62" s="233"/>
      <c r="DV62" s="233"/>
      <c r="DW62" s="233"/>
      <c r="DX62" s="233"/>
      <c r="DY62" s="233"/>
      <c r="DZ62" s="233"/>
      <c r="EA62" s="233"/>
      <c r="EB62" s="233"/>
      <c r="EC62" s="233"/>
      <c r="ED62" s="233"/>
      <c r="EE62" s="233"/>
      <c r="EF62" s="233"/>
      <c r="EG62" s="233"/>
      <c r="EH62" s="233"/>
      <c r="EI62" s="233"/>
      <c r="EJ62" s="233"/>
      <c r="EK62" s="233"/>
      <c r="EL62" s="233"/>
      <c r="EM62" s="233"/>
      <c r="EN62" s="233"/>
      <c r="EO62" s="233"/>
      <c r="EP62" s="233"/>
      <c r="EQ62" s="233"/>
      <c r="ER62" s="233"/>
      <c r="ES62" s="233"/>
      <c r="ET62" s="233"/>
      <c r="EU62" s="233"/>
      <c r="EV62" s="233"/>
      <c r="EW62" s="233"/>
      <c r="EX62" s="233"/>
      <c r="EY62" s="233"/>
      <c r="EZ62" s="233"/>
      <c r="FA62" s="233"/>
      <c r="FB62" s="233"/>
      <c r="FC62" s="233"/>
      <c r="FD62" s="233"/>
      <c r="FE62" s="233"/>
      <c r="FF62" s="233"/>
      <c r="FG62" s="233"/>
      <c r="FH62" s="233"/>
      <c r="FI62" s="233"/>
      <c r="FJ62" s="233"/>
      <c r="FK62" s="233"/>
      <c r="FL62" s="233"/>
      <c r="FM62" s="233"/>
      <c r="FN62" s="233"/>
      <c r="FO62" s="233"/>
      <c r="FP62" s="233"/>
      <c r="FQ62" s="233"/>
      <c r="FR62" s="233"/>
      <c r="FS62" s="233"/>
      <c r="FT62" s="233"/>
      <c r="FU62" s="233"/>
      <c r="FV62" s="233"/>
      <c r="FW62" s="233"/>
      <c r="FX62" s="233"/>
      <c r="FY62" s="233"/>
      <c r="FZ62" s="233"/>
      <c r="GA62" s="233"/>
      <c r="GB62" s="233"/>
      <c r="GC62" s="233"/>
      <c r="GD62" s="233"/>
      <c r="GE62" s="233"/>
      <c r="GF62" s="233"/>
      <c r="GG62" s="233"/>
      <c r="GH62" s="233"/>
      <c r="GI62" s="233"/>
      <c r="GJ62" s="233"/>
      <c r="GK62" s="233"/>
      <c r="GL62" s="233"/>
      <c r="GM62" s="233"/>
      <c r="GN62" s="233"/>
      <c r="GO62" s="233"/>
      <c r="GP62" s="233"/>
      <c r="GQ62" s="233"/>
      <c r="GR62" s="233"/>
      <c r="GS62" s="233"/>
      <c r="GT62" s="233"/>
      <c r="GU62" s="233"/>
      <c r="GV62" s="233"/>
      <c r="GW62" s="233"/>
      <c r="GX62" s="233"/>
      <c r="GY62" s="233"/>
      <c r="GZ62" s="233"/>
      <c r="HA62" s="233"/>
      <c r="HB62" s="233"/>
      <c r="HC62" s="233"/>
      <c r="HD62" s="233"/>
      <c r="HE62" s="233"/>
      <c r="HF62" s="233"/>
      <c r="HG62" s="233"/>
      <c r="HH62" s="233"/>
      <c r="HI62" s="233"/>
      <c r="HJ62" s="233"/>
      <c r="HK62" s="233"/>
      <c r="HL62" s="233"/>
      <c r="HM62" s="233"/>
      <c r="HN62" s="233"/>
      <c r="HO62" s="233"/>
      <c r="HP62" s="233"/>
      <c r="HQ62" s="233"/>
      <c r="HR62" s="233"/>
      <c r="HS62" s="233"/>
      <c r="HT62" s="233"/>
      <c r="HU62" s="233"/>
      <c r="HV62" s="233"/>
      <c r="HW62" s="233"/>
      <c r="HX62" s="233"/>
      <c r="HY62" s="233"/>
      <c r="HZ62" s="233"/>
      <c r="IA62" s="233"/>
      <c r="IB62" s="233"/>
      <c r="IC62" s="233"/>
      <c r="ID62" s="233"/>
      <c r="IE62" s="233"/>
      <c r="IF62" s="233"/>
      <c r="IG62" s="233"/>
      <c r="IH62" s="233"/>
      <c r="II62" s="233"/>
      <c r="IJ62" s="233"/>
      <c r="IK62" s="233"/>
      <c r="IL62" s="233"/>
      <c r="IM62" s="233"/>
      <c r="IN62" s="233"/>
      <c r="IO62" s="233"/>
      <c r="IP62" s="233"/>
      <c r="IQ62" s="233"/>
      <c r="IR62" s="233"/>
      <c r="IS62" s="233"/>
      <c r="IT62" s="233"/>
      <c r="IU62" s="233"/>
      <c r="IV62" s="965"/>
    </row>
    <row r="63" spans="1:256" s="505" customFormat="1" ht="24" customHeight="1">
      <c r="A63" s="468">
        <v>43</v>
      </c>
      <c r="B63" s="465" t="s">
        <v>643</v>
      </c>
      <c r="C63" s="254" t="s">
        <v>785</v>
      </c>
      <c r="D63" s="465" t="s">
        <v>725</v>
      </c>
      <c r="E63" s="953" t="s">
        <v>722</v>
      </c>
      <c r="F63" s="959">
        <v>8640</v>
      </c>
      <c r="G63" s="959">
        <v>462</v>
      </c>
      <c r="H63" s="973">
        <v>2994</v>
      </c>
      <c r="I63" s="830">
        <v>3360.7</v>
      </c>
      <c r="J63" s="959">
        <f t="shared" si="18"/>
        <v>1823.3000000000002</v>
      </c>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3"/>
      <c r="DT63" s="233"/>
      <c r="DU63" s="233"/>
      <c r="DV63" s="233"/>
      <c r="DW63" s="233"/>
      <c r="DX63" s="233"/>
      <c r="DY63" s="233"/>
      <c r="DZ63" s="233"/>
      <c r="EA63" s="233"/>
      <c r="EB63" s="233"/>
      <c r="EC63" s="233"/>
      <c r="ED63" s="233"/>
      <c r="EE63" s="233"/>
      <c r="EF63" s="233"/>
      <c r="EG63" s="233"/>
      <c r="EH63" s="233"/>
      <c r="EI63" s="233"/>
      <c r="EJ63" s="233"/>
      <c r="EK63" s="233"/>
      <c r="EL63" s="233"/>
      <c r="EM63" s="233"/>
      <c r="EN63" s="233"/>
      <c r="EO63" s="233"/>
      <c r="EP63" s="233"/>
      <c r="EQ63" s="233"/>
      <c r="ER63" s="233"/>
      <c r="ES63" s="233"/>
      <c r="ET63" s="233"/>
      <c r="EU63" s="233"/>
      <c r="EV63" s="233"/>
      <c r="EW63" s="233"/>
      <c r="EX63" s="233"/>
      <c r="EY63" s="233"/>
      <c r="EZ63" s="233"/>
      <c r="FA63" s="233"/>
      <c r="FB63" s="233"/>
      <c r="FC63" s="233"/>
      <c r="FD63" s="233"/>
      <c r="FE63" s="233"/>
      <c r="FF63" s="233"/>
      <c r="FG63" s="233"/>
      <c r="FH63" s="233"/>
      <c r="FI63" s="233"/>
      <c r="FJ63" s="233"/>
      <c r="FK63" s="233"/>
      <c r="FL63" s="233"/>
      <c r="FM63" s="233"/>
      <c r="FN63" s="233"/>
      <c r="FO63" s="233"/>
      <c r="FP63" s="233"/>
      <c r="FQ63" s="233"/>
      <c r="FR63" s="233"/>
      <c r="FS63" s="233"/>
      <c r="FT63" s="233"/>
      <c r="FU63" s="233"/>
      <c r="FV63" s="233"/>
      <c r="FW63" s="233"/>
      <c r="FX63" s="233"/>
      <c r="FY63" s="233"/>
      <c r="FZ63" s="233"/>
      <c r="GA63" s="233"/>
      <c r="GB63" s="233"/>
      <c r="GC63" s="233"/>
      <c r="GD63" s="233"/>
      <c r="GE63" s="233"/>
      <c r="GF63" s="233"/>
      <c r="GG63" s="233"/>
      <c r="GH63" s="233"/>
      <c r="GI63" s="233"/>
      <c r="GJ63" s="233"/>
      <c r="GK63" s="233"/>
      <c r="GL63" s="233"/>
      <c r="GM63" s="233"/>
      <c r="GN63" s="233"/>
      <c r="GO63" s="233"/>
      <c r="GP63" s="233"/>
      <c r="GQ63" s="233"/>
      <c r="GR63" s="233"/>
      <c r="GS63" s="233"/>
      <c r="GT63" s="233"/>
      <c r="GU63" s="233"/>
      <c r="GV63" s="233"/>
      <c r="GW63" s="233"/>
      <c r="GX63" s="233"/>
      <c r="GY63" s="233"/>
      <c r="GZ63" s="233"/>
      <c r="HA63" s="233"/>
      <c r="HB63" s="233"/>
      <c r="HC63" s="233"/>
      <c r="HD63" s="233"/>
      <c r="HE63" s="233"/>
      <c r="HF63" s="233"/>
      <c r="HG63" s="233"/>
      <c r="HH63" s="233"/>
      <c r="HI63" s="233"/>
      <c r="HJ63" s="233"/>
      <c r="HK63" s="233"/>
      <c r="HL63" s="233"/>
      <c r="HM63" s="233"/>
      <c r="HN63" s="233"/>
      <c r="HO63" s="233"/>
      <c r="HP63" s="233"/>
      <c r="HQ63" s="233"/>
      <c r="HR63" s="233"/>
      <c r="HS63" s="233"/>
      <c r="HT63" s="233"/>
      <c r="HU63" s="233"/>
      <c r="HV63" s="233"/>
      <c r="HW63" s="233"/>
      <c r="HX63" s="233"/>
      <c r="HY63" s="233"/>
      <c r="HZ63" s="233"/>
      <c r="IA63" s="233"/>
      <c r="IB63" s="233"/>
      <c r="IC63" s="233"/>
      <c r="ID63" s="233"/>
      <c r="IE63" s="233"/>
      <c r="IF63" s="233"/>
      <c r="IG63" s="233"/>
      <c r="IH63" s="233"/>
      <c r="II63" s="233"/>
      <c r="IJ63" s="233"/>
      <c r="IK63" s="233"/>
      <c r="IL63" s="233"/>
      <c r="IM63" s="233"/>
      <c r="IN63" s="233"/>
      <c r="IO63" s="233"/>
      <c r="IP63" s="233"/>
      <c r="IQ63" s="233"/>
      <c r="IR63" s="233"/>
      <c r="IS63" s="233"/>
      <c r="IT63" s="233"/>
      <c r="IU63" s="233"/>
      <c r="IV63" s="965"/>
    </row>
    <row r="64" spans="1:256" s="505" customFormat="1" ht="24" customHeight="1">
      <c r="A64" s="468">
        <v>44</v>
      </c>
      <c r="B64" s="465" t="s">
        <v>643</v>
      </c>
      <c r="C64" s="254" t="s">
        <v>786</v>
      </c>
      <c r="D64" s="465" t="s">
        <v>721</v>
      </c>
      <c r="E64" s="953" t="s">
        <v>722</v>
      </c>
      <c r="F64" s="959">
        <v>3360</v>
      </c>
      <c r="G64" s="959">
        <v>1344</v>
      </c>
      <c r="H64" s="973">
        <v>1008</v>
      </c>
      <c r="I64" s="830">
        <v>245</v>
      </c>
      <c r="J64" s="959">
        <f t="shared" si="18"/>
        <v>763</v>
      </c>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3"/>
      <c r="DT64" s="233"/>
      <c r="DU64" s="233"/>
      <c r="DV64" s="233"/>
      <c r="DW64" s="233"/>
      <c r="DX64" s="233"/>
      <c r="DY64" s="233"/>
      <c r="DZ64" s="233"/>
      <c r="EA64" s="233"/>
      <c r="EB64" s="233"/>
      <c r="EC64" s="233"/>
      <c r="ED64" s="233"/>
      <c r="EE64" s="233"/>
      <c r="EF64" s="233"/>
      <c r="EG64" s="233"/>
      <c r="EH64" s="233"/>
      <c r="EI64" s="233"/>
      <c r="EJ64" s="233"/>
      <c r="EK64" s="233"/>
      <c r="EL64" s="233"/>
      <c r="EM64" s="233"/>
      <c r="EN64" s="233"/>
      <c r="EO64" s="233"/>
      <c r="EP64" s="233"/>
      <c r="EQ64" s="233"/>
      <c r="ER64" s="233"/>
      <c r="ES64" s="233"/>
      <c r="ET64" s="233"/>
      <c r="EU64" s="233"/>
      <c r="EV64" s="233"/>
      <c r="EW64" s="233"/>
      <c r="EX64" s="233"/>
      <c r="EY64" s="233"/>
      <c r="EZ64" s="233"/>
      <c r="FA64" s="233"/>
      <c r="FB64" s="233"/>
      <c r="FC64" s="233"/>
      <c r="FD64" s="233"/>
      <c r="FE64" s="233"/>
      <c r="FF64" s="233"/>
      <c r="FG64" s="233"/>
      <c r="FH64" s="233"/>
      <c r="FI64" s="233"/>
      <c r="FJ64" s="233"/>
      <c r="FK64" s="233"/>
      <c r="FL64" s="233"/>
      <c r="FM64" s="233"/>
      <c r="FN64" s="233"/>
      <c r="FO64" s="233"/>
      <c r="FP64" s="233"/>
      <c r="FQ64" s="233"/>
      <c r="FR64" s="233"/>
      <c r="FS64" s="233"/>
      <c r="FT64" s="233"/>
      <c r="FU64" s="233"/>
      <c r="FV64" s="233"/>
      <c r="FW64" s="233"/>
      <c r="FX64" s="233"/>
      <c r="FY64" s="233"/>
      <c r="FZ64" s="233"/>
      <c r="GA64" s="233"/>
      <c r="GB64" s="233"/>
      <c r="GC64" s="233"/>
      <c r="GD64" s="233"/>
      <c r="GE64" s="233"/>
      <c r="GF64" s="233"/>
      <c r="GG64" s="233"/>
      <c r="GH64" s="233"/>
      <c r="GI64" s="233"/>
      <c r="GJ64" s="233"/>
      <c r="GK64" s="233"/>
      <c r="GL64" s="233"/>
      <c r="GM64" s="233"/>
      <c r="GN64" s="233"/>
      <c r="GO64" s="233"/>
      <c r="GP64" s="233"/>
      <c r="GQ64" s="233"/>
      <c r="GR64" s="233"/>
      <c r="GS64" s="233"/>
      <c r="GT64" s="233"/>
      <c r="GU64" s="233"/>
      <c r="GV64" s="233"/>
      <c r="GW64" s="233"/>
      <c r="GX64" s="233"/>
      <c r="GY64" s="233"/>
      <c r="GZ64" s="233"/>
      <c r="HA64" s="233"/>
      <c r="HB64" s="233"/>
      <c r="HC64" s="233"/>
      <c r="HD64" s="233"/>
      <c r="HE64" s="233"/>
      <c r="HF64" s="233"/>
      <c r="HG64" s="233"/>
      <c r="HH64" s="233"/>
      <c r="HI64" s="233"/>
      <c r="HJ64" s="233"/>
      <c r="HK64" s="233"/>
      <c r="HL64" s="233"/>
      <c r="HM64" s="233"/>
      <c r="HN64" s="233"/>
      <c r="HO64" s="233"/>
      <c r="HP64" s="233"/>
      <c r="HQ64" s="233"/>
      <c r="HR64" s="233"/>
      <c r="HS64" s="233"/>
      <c r="HT64" s="233"/>
      <c r="HU64" s="233"/>
      <c r="HV64" s="233"/>
      <c r="HW64" s="233"/>
      <c r="HX64" s="233"/>
      <c r="HY64" s="233"/>
      <c r="HZ64" s="233"/>
      <c r="IA64" s="233"/>
      <c r="IB64" s="233"/>
      <c r="IC64" s="233"/>
      <c r="ID64" s="233"/>
      <c r="IE64" s="233"/>
      <c r="IF64" s="233"/>
      <c r="IG64" s="233"/>
      <c r="IH64" s="233"/>
      <c r="II64" s="233"/>
      <c r="IJ64" s="233"/>
      <c r="IK64" s="233"/>
      <c r="IL64" s="233"/>
      <c r="IM64" s="233"/>
      <c r="IN64" s="233"/>
      <c r="IO64" s="233"/>
      <c r="IP64" s="233"/>
      <c r="IQ64" s="233"/>
      <c r="IR64" s="233"/>
      <c r="IS64" s="233"/>
      <c r="IT64" s="233"/>
      <c r="IU64" s="233"/>
      <c r="IV64" s="965"/>
    </row>
    <row r="65" spans="1:256" s="505" customFormat="1" ht="24" customHeight="1">
      <c r="A65" s="468">
        <v>45</v>
      </c>
      <c r="B65" s="465" t="s">
        <v>706</v>
      </c>
      <c r="C65" s="254" t="s">
        <v>787</v>
      </c>
      <c r="D65" s="465" t="s">
        <v>721</v>
      </c>
      <c r="E65" s="953" t="s">
        <v>722</v>
      </c>
      <c r="F65" s="959">
        <v>7560</v>
      </c>
      <c r="G65" s="959">
        <v>462</v>
      </c>
      <c r="H65" s="973">
        <v>2562</v>
      </c>
      <c r="I65" s="830">
        <v>2820</v>
      </c>
      <c r="J65" s="959">
        <f t="shared" si="18"/>
        <v>1716</v>
      </c>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c r="DI65" s="233"/>
      <c r="DJ65" s="233"/>
      <c r="DK65" s="233"/>
      <c r="DL65" s="233"/>
      <c r="DM65" s="233"/>
      <c r="DN65" s="233"/>
      <c r="DO65" s="233"/>
      <c r="DP65" s="233"/>
      <c r="DQ65" s="233"/>
      <c r="DR65" s="233"/>
      <c r="DS65" s="233"/>
      <c r="DT65" s="233"/>
      <c r="DU65" s="233"/>
      <c r="DV65" s="233"/>
      <c r="DW65" s="233"/>
      <c r="DX65" s="233"/>
      <c r="DY65" s="233"/>
      <c r="DZ65" s="233"/>
      <c r="EA65" s="233"/>
      <c r="EB65" s="233"/>
      <c r="EC65" s="233"/>
      <c r="ED65" s="233"/>
      <c r="EE65" s="233"/>
      <c r="EF65" s="233"/>
      <c r="EG65" s="233"/>
      <c r="EH65" s="233"/>
      <c r="EI65" s="233"/>
      <c r="EJ65" s="233"/>
      <c r="EK65" s="233"/>
      <c r="EL65" s="233"/>
      <c r="EM65" s="233"/>
      <c r="EN65" s="233"/>
      <c r="EO65" s="233"/>
      <c r="EP65" s="233"/>
      <c r="EQ65" s="233"/>
      <c r="ER65" s="233"/>
      <c r="ES65" s="233"/>
      <c r="ET65" s="233"/>
      <c r="EU65" s="233"/>
      <c r="EV65" s="233"/>
      <c r="EW65" s="233"/>
      <c r="EX65" s="233"/>
      <c r="EY65" s="233"/>
      <c r="EZ65" s="233"/>
      <c r="FA65" s="233"/>
      <c r="FB65" s="233"/>
      <c r="FC65" s="233"/>
      <c r="FD65" s="233"/>
      <c r="FE65" s="233"/>
      <c r="FF65" s="233"/>
      <c r="FG65" s="233"/>
      <c r="FH65" s="233"/>
      <c r="FI65" s="233"/>
      <c r="FJ65" s="233"/>
      <c r="FK65" s="233"/>
      <c r="FL65" s="233"/>
      <c r="FM65" s="233"/>
      <c r="FN65" s="233"/>
      <c r="FO65" s="233"/>
      <c r="FP65" s="233"/>
      <c r="FQ65" s="233"/>
      <c r="FR65" s="233"/>
      <c r="FS65" s="233"/>
      <c r="FT65" s="233"/>
      <c r="FU65" s="233"/>
      <c r="FV65" s="233"/>
      <c r="FW65" s="233"/>
      <c r="FX65" s="233"/>
      <c r="FY65" s="233"/>
      <c r="FZ65" s="233"/>
      <c r="GA65" s="233"/>
      <c r="GB65" s="233"/>
      <c r="GC65" s="233"/>
      <c r="GD65" s="233"/>
      <c r="GE65" s="233"/>
      <c r="GF65" s="233"/>
      <c r="GG65" s="233"/>
      <c r="GH65" s="233"/>
      <c r="GI65" s="233"/>
      <c r="GJ65" s="233"/>
      <c r="GK65" s="233"/>
      <c r="GL65" s="233"/>
      <c r="GM65" s="233"/>
      <c r="GN65" s="233"/>
      <c r="GO65" s="233"/>
      <c r="GP65" s="233"/>
      <c r="GQ65" s="233"/>
      <c r="GR65" s="233"/>
      <c r="GS65" s="233"/>
      <c r="GT65" s="233"/>
      <c r="GU65" s="233"/>
      <c r="GV65" s="233"/>
      <c r="GW65" s="233"/>
      <c r="GX65" s="233"/>
      <c r="GY65" s="233"/>
      <c r="GZ65" s="233"/>
      <c r="HA65" s="233"/>
      <c r="HB65" s="233"/>
      <c r="HC65" s="233"/>
      <c r="HD65" s="233"/>
      <c r="HE65" s="233"/>
      <c r="HF65" s="233"/>
      <c r="HG65" s="233"/>
      <c r="HH65" s="233"/>
      <c r="HI65" s="233"/>
      <c r="HJ65" s="233"/>
      <c r="HK65" s="233"/>
      <c r="HL65" s="233"/>
      <c r="HM65" s="233"/>
      <c r="HN65" s="233"/>
      <c r="HO65" s="233"/>
      <c r="HP65" s="233"/>
      <c r="HQ65" s="233"/>
      <c r="HR65" s="233"/>
      <c r="HS65" s="233"/>
      <c r="HT65" s="233"/>
      <c r="HU65" s="233"/>
      <c r="HV65" s="233"/>
      <c r="HW65" s="233"/>
      <c r="HX65" s="233"/>
      <c r="HY65" s="233"/>
      <c r="HZ65" s="233"/>
      <c r="IA65" s="233"/>
      <c r="IB65" s="233"/>
      <c r="IC65" s="233"/>
      <c r="ID65" s="233"/>
      <c r="IE65" s="233"/>
      <c r="IF65" s="233"/>
      <c r="IG65" s="233"/>
      <c r="IH65" s="233"/>
      <c r="II65" s="233"/>
      <c r="IJ65" s="233"/>
      <c r="IK65" s="233"/>
      <c r="IL65" s="233"/>
      <c r="IM65" s="233"/>
      <c r="IN65" s="233"/>
      <c r="IO65" s="233"/>
      <c r="IP65" s="233"/>
      <c r="IQ65" s="233"/>
      <c r="IR65" s="233"/>
      <c r="IS65" s="233"/>
      <c r="IT65" s="233"/>
      <c r="IU65" s="233"/>
      <c r="IV65" s="965"/>
    </row>
    <row r="66" spans="1:256" s="505" customFormat="1" ht="24" customHeight="1">
      <c r="A66" s="468">
        <v>46</v>
      </c>
      <c r="B66" s="465" t="s">
        <v>645</v>
      </c>
      <c r="C66" s="254" t="s">
        <v>788</v>
      </c>
      <c r="D66" s="465" t="s">
        <v>721</v>
      </c>
      <c r="E66" s="953" t="s">
        <v>722</v>
      </c>
      <c r="F66" s="959">
        <v>7980</v>
      </c>
      <c r="G66" s="959">
        <v>462</v>
      </c>
      <c r="H66" s="973">
        <v>2730</v>
      </c>
      <c r="I66" s="830">
        <v>2977</v>
      </c>
      <c r="J66" s="959">
        <f t="shared" si="18"/>
        <v>1811</v>
      </c>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c r="EI66" s="233"/>
      <c r="EJ66" s="233"/>
      <c r="EK66" s="233"/>
      <c r="EL66" s="233"/>
      <c r="EM66" s="233"/>
      <c r="EN66" s="233"/>
      <c r="EO66" s="233"/>
      <c r="EP66" s="233"/>
      <c r="EQ66" s="233"/>
      <c r="ER66" s="233"/>
      <c r="ES66" s="233"/>
      <c r="ET66" s="233"/>
      <c r="EU66" s="233"/>
      <c r="EV66" s="233"/>
      <c r="EW66" s="233"/>
      <c r="EX66" s="233"/>
      <c r="EY66" s="233"/>
      <c r="EZ66" s="233"/>
      <c r="FA66" s="233"/>
      <c r="FB66" s="233"/>
      <c r="FC66" s="233"/>
      <c r="FD66" s="233"/>
      <c r="FE66" s="233"/>
      <c r="FF66" s="233"/>
      <c r="FG66" s="233"/>
      <c r="FH66" s="233"/>
      <c r="FI66" s="233"/>
      <c r="FJ66" s="233"/>
      <c r="FK66" s="233"/>
      <c r="FL66" s="233"/>
      <c r="FM66" s="233"/>
      <c r="FN66" s="233"/>
      <c r="FO66" s="233"/>
      <c r="FP66" s="233"/>
      <c r="FQ66" s="233"/>
      <c r="FR66" s="233"/>
      <c r="FS66" s="233"/>
      <c r="FT66" s="233"/>
      <c r="FU66" s="233"/>
      <c r="FV66" s="233"/>
      <c r="FW66" s="233"/>
      <c r="FX66" s="233"/>
      <c r="FY66" s="233"/>
      <c r="FZ66" s="233"/>
      <c r="GA66" s="233"/>
      <c r="GB66" s="233"/>
      <c r="GC66" s="233"/>
      <c r="GD66" s="233"/>
      <c r="GE66" s="233"/>
      <c r="GF66" s="233"/>
      <c r="GG66" s="233"/>
      <c r="GH66" s="233"/>
      <c r="GI66" s="233"/>
      <c r="GJ66" s="233"/>
      <c r="GK66" s="233"/>
      <c r="GL66" s="233"/>
      <c r="GM66" s="233"/>
      <c r="GN66" s="233"/>
      <c r="GO66" s="233"/>
      <c r="GP66" s="233"/>
      <c r="GQ66" s="233"/>
      <c r="GR66" s="233"/>
      <c r="GS66" s="233"/>
      <c r="GT66" s="233"/>
      <c r="GU66" s="233"/>
      <c r="GV66" s="233"/>
      <c r="GW66" s="233"/>
      <c r="GX66" s="233"/>
      <c r="GY66" s="233"/>
      <c r="GZ66" s="233"/>
      <c r="HA66" s="233"/>
      <c r="HB66" s="233"/>
      <c r="HC66" s="233"/>
      <c r="HD66" s="233"/>
      <c r="HE66" s="233"/>
      <c r="HF66" s="233"/>
      <c r="HG66" s="233"/>
      <c r="HH66" s="233"/>
      <c r="HI66" s="233"/>
      <c r="HJ66" s="233"/>
      <c r="HK66" s="233"/>
      <c r="HL66" s="233"/>
      <c r="HM66" s="233"/>
      <c r="HN66" s="233"/>
      <c r="HO66" s="233"/>
      <c r="HP66" s="233"/>
      <c r="HQ66" s="233"/>
      <c r="HR66" s="233"/>
      <c r="HS66" s="233"/>
      <c r="HT66" s="233"/>
      <c r="HU66" s="233"/>
      <c r="HV66" s="233"/>
      <c r="HW66" s="233"/>
      <c r="HX66" s="233"/>
      <c r="HY66" s="233"/>
      <c r="HZ66" s="233"/>
      <c r="IA66" s="233"/>
      <c r="IB66" s="233"/>
      <c r="IC66" s="233"/>
      <c r="ID66" s="233"/>
      <c r="IE66" s="233"/>
      <c r="IF66" s="233"/>
      <c r="IG66" s="233"/>
      <c r="IH66" s="233"/>
      <c r="II66" s="233"/>
      <c r="IJ66" s="233"/>
      <c r="IK66" s="233"/>
      <c r="IL66" s="233"/>
      <c r="IM66" s="233"/>
      <c r="IN66" s="233"/>
      <c r="IO66" s="233"/>
      <c r="IP66" s="233"/>
      <c r="IQ66" s="233"/>
      <c r="IR66" s="233"/>
      <c r="IS66" s="233"/>
      <c r="IT66" s="233"/>
      <c r="IU66" s="233"/>
      <c r="IV66" s="965"/>
    </row>
    <row r="67" spans="1:256" s="505" customFormat="1" ht="24" customHeight="1">
      <c r="A67" s="468">
        <v>47</v>
      </c>
      <c r="B67" s="465" t="s">
        <v>647</v>
      </c>
      <c r="C67" s="254" t="s">
        <v>789</v>
      </c>
      <c r="D67" s="465" t="s">
        <v>721</v>
      </c>
      <c r="E67" s="953" t="s">
        <v>722</v>
      </c>
      <c r="F67" s="959">
        <v>8400</v>
      </c>
      <c r="G67" s="959">
        <v>3360</v>
      </c>
      <c r="H67" s="973">
        <v>2520</v>
      </c>
      <c r="I67" s="830">
        <v>613</v>
      </c>
      <c r="J67" s="959">
        <f t="shared" si="18"/>
        <v>1907</v>
      </c>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c r="EI67" s="233"/>
      <c r="EJ67" s="233"/>
      <c r="EK67" s="233"/>
      <c r="EL67" s="233"/>
      <c r="EM67" s="233"/>
      <c r="EN67" s="233"/>
      <c r="EO67" s="233"/>
      <c r="EP67" s="233"/>
      <c r="EQ67" s="233"/>
      <c r="ER67" s="233"/>
      <c r="ES67" s="233"/>
      <c r="ET67" s="233"/>
      <c r="EU67" s="233"/>
      <c r="EV67" s="233"/>
      <c r="EW67" s="233"/>
      <c r="EX67" s="233"/>
      <c r="EY67" s="233"/>
      <c r="EZ67" s="233"/>
      <c r="FA67" s="233"/>
      <c r="FB67" s="233"/>
      <c r="FC67" s="233"/>
      <c r="FD67" s="233"/>
      <c r="FE67" s="233"/>
      <c r="FF67" s="233"/>
      <c r="FG67" s="233"/>
      <c r="FH67" s="233"/>
      <c r="FI67" s="233"/>
      <c r="FJ67" s="233"/>
      <c r="FK67" s="233"/>
      <c r="FL67" s="233"/>
      <c r="FM67" s="233"/>
      <c r="FN67" s="233"/>
      <c r="FO67" s="233"/>
      <c r="FP67" s="233"/>
      <c r="FQ67" s="233"/>
      <c r="FR67" s="233"/>
      <c r="FS67" s="233"/>
      <c r="FT67" s="233"/>
      <c r="FU67" s="233"/>
      <c r="FV67" s="233"/>
      <c r="FW67" s="233"/>
      <c r="FX67" s="233"/>
      <c r="FY67" s="233"/>
      <c r="FZ67" s="233"/>
      <c r="GA67" s="233"/>
      <c r="GB67" s="233"/>
      <c r="GC67" s="233"/>
      <c r="GD67" s="233"/>
      <c r="GE67" s="233"/>
      <c r="GF67" s="233"/>
      <c r="GG67" s="233"/>
      <c r="GH67" s="233"/>
      <c r="GI67" s="233"/>
      <c r="GJ67" s="233"/>
      <c r="GK67" s="233"/>
      <c r="GL67" s="233"/>
      <c r="GM67" s="233"/>
      <c r="GN67" s="233"/>
      <c r="GO67" s="233"/>
      <c r="GP67" s="233"/>
      <c r="GQ67" s="233"/>
      <c r="GR67" s="233"/>
      <c r="GS67" s="233"/>
      <c r="GT67" s="233"/>
      <c r="GU67" s="233"/>
      <c r="GV67" s="233"/>
      <c r="GW67" s="233"/>
      <c r="GX67" s="233"/>
      <c r="GY67" s="233"/>
      <c r="GZ67" s="233"/>
      <c r="HA67" s="233"/>
      <c r="HB67" s="233"/>
      <c r="HC67" s="233"/>
      <c r="HD67" s="233"/>
      <c r="HE67" s="233"/>
      <c r="HF67" s="233"/>
      <c r="HG67" s="233"/>
      <c r="HH67" s="233"/>
      <c r="HI67" s="233"/>
      <c r="HJ67" s="233"/>
      <c r="HK67" s="233"/>
      <c r="HL67" s="233"/>
      <c r="HM67" s="233"/>
      <c r="HN67" s="233"/>
      <c r="HO67" s="233"/>
      <c r="HP67" s="233"/>
      <c r="HQ67" s="233"/>
      <c r="HR67" s="233"/>
      <c r="HS67" s="233"/>
      <c r="HT67" s="233"/>
      <c r="HU67" s="233"/>
      <c r="HV67" s="233"/>
      <c r="HW67" s="233"/>
      <c r="HX67" s="233"/>
      <c r="HY67" s="233"/>
      <c r="HZ67" s="233"/>
      <c r="IA67" s="233"/>
      <c r="IB67" s="233"/>
      <c r="IC67" s="233"/>
      <c r="ID67" s="233"/>
      <c r="IE67" s="233"/>
      <c r="IF67" s="233"/>
      <c r="IG67" s="233"/>
      <c r="IH67" s="233"/>
      <c r="II67" s="233"/>
      <c r="IJ67" s="233"/>
      <c r="IK67" s="233"/>
      <c r="IL67" s="233"/>
      <c r="IM67" s="233"/>
      <c r="IN67" s="233"/>
      <c r="IO67" s="233"/>
      <c r="IP67" s="233"/>
      <c r="IQ67" s="233"/>
      <c r="IR67" s="233"/>
      <c r="IS67" s="233"/>
      <c r="IT67" s="233"/>
      <c r="IU67" s="233"/>
      <c r="IV67" s="965"/>
    </row>
    <row r="68" spans="1:256" s="505" customFormat="1" ht="24" customHeight="1">
      <c r="A68" s="468">
        <v>48</v>
      </c>
      <c r="B68" s="465" t="s">
        <v>650</v>
      </c>
      <c r="C68" s="254" t="s">
        <v>790</v>
      </c>
      <c r="D68" s="465" t="s">
        <v>725</v>
      </c>
      <c r="E68" s="953" t="s">
        <v>722</v>
      </c>
      <c r="F68" s="959">
        <v>9600</v>
      </c>
      <c r="G68" s="959">
        <v>3840</v>
      </c>
      <c r="H68" s="973">
        <v>2880</v>
      </c>
      <c r="I68" s="830">
        <v>701</v>
      </c>
      <c r="J68" s="959">
        <f t="shared" si="18"/>
        <v>2179</v>
      </c>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3"/>
      <c r="GE68" s="233"/>
      <c r="GF68" s="233"/>
      <c r="GG68" s="233"/>
      <c r="GH68" s="233"/>
      <c r="GI68" s="233"/>
      <c r="GJ68" s="233"/>
      <c r="GK68" s="233"/>
      <c r="GL68" s="233"/>
      <c r="GM68" s="233"/>
      <c r="GN68" s="233"/>
      <c r="GO68" s="233"/>
      <c r="GP68" s="233"/>
      <c r="GQ68" s="233"/>
      <c r="GR68" s="233"/>
      <c r="GS68" s="233"/>
      <c r="GT68" s="233"/>
      <c r="GU68" s="233"/>
      <c r="GV68" s="233"/>
      <c r="GW68" s="233"/>
      <c r="GX68" s="233"/>
      <c r="GY68" s="233"/>
      <c r="GZ68" s="233"/>
      <c r="HA68" s="233"/>
      <c r="HB68" s="233"/>
      <c r="HC68" s="233"/>
      <c r="HD68" s="233"/>
      <c r="HE68" s="233"/>
      <c r="HF68" s="233"/>
      <c r="HG68" s="233"/>
      <c r="HH68" s="233"/>
      <c r="HI68" s="233"/>
      <c r="HJ68" s="233"/>
      <c r="HK68" s="233"/>
      <c r="HL68" s="233"/>
      <c r="HM68" s="233"/>
      <c r="HN68" s="233"/>
      <c r="HO68" s="233"/>
      <c r="HP68" s="233"/>
      <c r="HQ68" s="233"/>
      <c r="HR68" s="233"/>
      <c r="HS68" s="233"/>
      <c r="HT68" s="233"/>
      <c r="HU68" s="233"/>
      <c r="HV68" s="233"/>
      <c r="HW68" s="233"/>
      <c r="HX68" s="233"/>
      <c r="HY68" s="233"/>
      <c r="HZ68" s="233"/>
      <c r="IA68" s="233"/>
      <c r="IB68" s="233"/>
      <c r="IC68" s="233"/>
      <c r="ID68" s="233"/>
      <c r="IE68" s="233"/>
      <c r="IF68" s="233"/>
      <c r="IG68" s="233"/>
      <c r="IH68" s="233"/>
      <c r="II68" s="233"/>
      <c r="IJ68" s="233"/>
      <c r="IK68" s="233"/>
      <c r="IL68" s="233"/>
      <c r="IM68" s="233"/>
      <c r="IN68" s="233"/>
      <c r="IO68" s="233"/>
      <c r="IP68" s="233"/>
      <c r="IQ68" s="233"/>
      <c r="IR68" s="233"/>
      <c r="IS68" s="233"/>
      <c r="IT68" s="233"/>
      <c r="IU68" s="233"/>
      <c r="IV68" s="965"/>
    </row>
    <row r="69" spans="1:256" s="505" customFormat="1" ht="24" customHeight="1">
      <c r="A69" s="468">
        <v>49</v>
      </c>
      <c r="B69" s="465" t="s">
        <v>652</v>
      </c>
      <c r="C69" s="254" t="s">
        <v>791</v>
      </c>
      <c r="D69" s="465" t="s">
        <v>721</v>
      </c>
      <c r="E69" s="953" t="s">
        <v>722</v>
      </c>
      <c r="F69" s="959">
        <v>7560</v>
      </c>
      <c r="G69" s="959">
        <v>3024</v>
      </c>
      <c r="H69" s="973">
        <v>2268</v>
      </c>
      <c r="I69" s="830">
        <v>552</v>
      </c>
      <c r="J69" s="959">
        <f t="shared" si="18"/>
        <v>1716</v>
      </c>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c r="DU69" s="233"/>
      <c r="DV69" s="233"/>
      <c r="DW69" s="233"/>
      <c r="DX69" s="233"/>
      <c r="DY69" s="233"/>
      <c r="DZ69" s="233"/>
      <c r="EA69" s="233"/>
      <c r="EB69" s="233"/>
      <c r="EC69" s="233"/>
      <c r="ED69" s="233"/>
      <c r="EE69" s="233"/>
      <c r="EF69" s="233"/>
      <c r="EG69" s="233"/>
      <c r="EH69" s="233"/>
      <c r="EI69" s="233"/>
      <c r="EJ69" s="233"/>
      <c r="EK69" s="233"/>
      <c r="EL69" s="233"/>
      <c r="EM69" s="233"/>
      <c r="EN69" s="233"/>
      <c r="EO69" s="233"/>
      <c r="EP69" s="233"/>
      <c r="EQ69" s="233"/>
      <c r="ER69" s="233"/>
      <c r="ES69" s="233"/>
      <c r="ET69" s="233"/>
      <c r="EU69" s="233"/>
      <c r="EV69" s="233"/>
      <c r="EW69" s="233"/>
      <c r="EX69" s="233"/>
      <c r="EY69" s="233"/>
      <c r="EZ69" s="233"/>
      <c r="FA69" s="233"/>
      <c r="FB69" s="233"/>
      <c r="FC69" s="233"/>
      <c r="FD69" s="233"/>
      <c r="FE69" s="233"/>
      <c r="FF69" s="233"/>
      <c r="FG69" s="233"/>
      <c r="FH69" s="233"/>
      <c r="FI69" s="233"/>
      <c r="FJ69" s="233"/>
      <c r="FK69" s="233"/>
      <c r="FL69" s="233"/>
      <c r="FM69" s="233"/>
      <c r="FN69" s="233"/>
      <c r="FO69" s="233"/>
      <c r="FP69" s="233"/>
      <c r="FQ69" s="233"/>
      <c r="FR69" s="233"/>
      <c r="FS69" s="233"/>
      <c r="FT69" s="233"/>
      <c r="FU69" s="233"/>
      <c r="FV69" s="233"/>
      <c r="FW69" s="233"/>
      <c r="FX69" s="233"/>
      <c r="FY69" s="233"/>
      <c r="FZ69" s="233"/>
      <c r="GA69" s="233"/>
      <c r="GB69" s="233"/>
      <c r="GC69" s="233"/>
      <c r="GD69" s="233"/>
      <c r="GE69" s="233"/>
      <c r="GF69" s="233"/>
      <c r="GG69" s="233"/>
      <c r="GH69" s="233"/>
      <c r="GI69" s="233"/>
      <c r="GJ69" s="233"/>
      <c r="GK69" s="233"/>
      <c r="GL69" s="233"/>
      <c r="GM69" s="233"/>
      <c r="GN69" s="233"/>
      <c r="GO69" s="233"/>
      <c r="GP69" s="233"/>
      <c r="GQ69" s="233"/>
      <c r="GR69" s="233"/>
      <c r="GS69" s="233"/>
      <c r="GT69" s="233"/>
      <c r="GU69" s="233"/>
      <c r="GV69" s="233"/>
      <c r="GW69" s="233"/>
      <c r="GX69" s="233"/>
      <c r="GY69" s="233"/>
      <c r="GZ69" s="233"/>
      <c r="HA69" s="233"/>
      <c r="HB69" s="233"/>
      <c r="HC69" s="233"/>
      <c r="HD69" s="233"/>
      <c r="HE69" s="233"/>
      <c r="HF69" s="233"/>
      <c r="HG69" s="233"/>
      <c r="HH69" s="233"/>
      <c r="HI69" s="233"/>
      <c r="HJ69" s="233"/>
      <c r="HK69" s="233"/>
      <c r="HL69" s="233"/>
      <c r="HM69" s="233"/>
      <c r="HN69" s="233"/>
      <c r="HO69" s="233"/>
      <c r="HP69" s="233"/>
      <c r="HQ69" s="233"/>
      <c r="HR69" s="233"/>
      <c r="HS69" s="233"/>
      <c r="HT69" s="233"/>
      <c r="HU69" s="233"/>
      <c r="HV69" s="233"/>
      <c r="HW69" s="233"/>
      <c r="HX69" s="233"/>
      <c r="HY69" s="233"/>
      <c r="HZ69" s="233"/>
      <c r="IA69" s="233"/>
      <c r="IB69" s="233"/>
      <c r="IC69" s="233"/>
      <c r="ID69" s="233"/>
      <c r="IE69" s="233"/>
      <c r="IF69" s="233"/>
      <c r="IG69" s="233"/>
      <c r="IH69" s="233"/>
      <c r="II69" s="233"/>
      <c r="IJ69" s="233"/>
      <c r="IK69" s="233"/>
      <c r="IL69" s="233"/>
      <c r="IM69" s="233"/>
      <c r="IN69" s="233"/>
      <c r="IO69" s="233"/>
      <c r="IP69" s="233"/>
      <c r="IQ69" s="233"/>
      <c r="IR69" s="233"/>
      <c r="IS69" s="233"/>
      <c r="IT69" s="233"/>
      <c r="IU69" s="233"/>
      <c r="IV69" s="965"/>
    </row>
    <row r="70" spans="1:256" s="505" customFormat="1" ht="24" customHeight="1">
      <c r="A70" s="468">
        <v>50</v>
      </c>
      <c r="B70" s="465" t="s">
        <v>655</v>
      </c>
      <c r="C70" s="254" t="s">
        <v>792</v>
      </c>
      <c r="D70" s="465" t="s">
        <v>725</v>
      </c>
      <c r="E70" s="953" t="s">
        <v>722</v>
      </c>
      <c r="F70" s="959">
        <v>9600</v>
      </c>
      <c r="G70" s="959">
        <v>462</v>
      </c>
      <c r="H70" s="973">
        <v>3378</v>
      </c>
      <c r="I70" s="830">
        <v>3581</v>
      </c>
      <c r="J70" s="959">
        <f t="shared" si="18"/>
        <v>2179</v>
      </c>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c r="DU70" s="233"/>
      <c r="DV70" s="233"/>
      <c r="DW70" s="233"/>
      <c r="DX70" s="233"/>
      <c r="DY70" s="233"/>
      <c r="DZ70" s="233"/>
      <c r="EA70" s="233"/>
      <c r="EB70" s="233"/>
      <c r="EC70" s="233"/>
      <c r="ED70" s="233"/>
      <c r="EE70" s="233"/>
      <c r="EF70" s="233"/>
      <c r="EG70" s="233"/>
      <c r="EH70" s="233"/>
      <c r="EI70" s="233"/>
      <c r="EJ70" s="233"/>
      <c r="EK70" s="233"/>
      <c r="EL70" s="233"/>
      <c r="EM70" s="233"/>
      <c r="EN70" s="233"/>
      <c r="EO70" s="233"/>
      <c r="EP70" s="233"/>
      <c r="EQ70" s="233"/>
      <c r="ER70" s="233"/>
      <c r="ES70" s="233"/>
      <c r="ET70" s="233"/>
      <c r="EU70" s="233"/>
      <c r="EV70" s="233"/>
      <c r="EW70" s="233"/>
      <c r="EX70" s="233"/>
      <c r="EY70" s="233"/>
      <c r="EZ70" s="233"/>
      <c r="FA70" s="233"/>
      <c r="FB70" s="233"/>
      <c r="FC70" s="233"/>
      <c r="FD70" s="233"/>
      <c r="FE70" s="233"/>
      <c r="FF70" s="233"/>
      <c r="FG70" s="233"/>
      <c r="FH70" s="233"/>
      <c r="FI70" s="233"/>
      <c r="FJ70" s="233"/>
      <c r="FK70" s="233"/>
      <c r="FL70" s="233"/>
      <c r="FM70" s="233"/>
      <c r="FN70" s="233"/>
      <c r="FO70" s="233"/>
      <c r="FP70" s="233"/>
      <c r="FQ70" s="233"/>
      <c r="FR70" s="233"/>
      <c r="FS70" s="233"/>
      <c r="FT70" s="233"/>
      <c r="FU70" s="233"/>
      <c r="FV70" s="233"/>
      <c r="FW70" s="233"/>
      <c r="FX70" s="233"/>
      <c r="FY70" s="233"/>
      <c r="FZ70" s="233"/>
      <c r="GA70" s="233"/>
      <c r="GB70" s="233"/>
      <c r="GC70" s="233"/>
      <c r="GD70" s="233"/>
      <c r="GE70" s="233"/>
      <c r="GF70" s="233"/>
      <c r="GG70" s="233"/>
      <c r="GH70" s="233"/>
      <c r="GI70" s="233"/>
      <c r="GJ70" s="233"/>
      <c r="GK70" s="233"/>
      <c r="GL70" s="233"/>
      <c r="GM70" s="233"/>
      <c r="GN70" s="233"/>
      <c r="GO70" s="233"/>
      <c r="GP70" s="233"/>
      <c r="GQ70" s="233"/>
      <c r="GR70" s="233"/>
      <c r="GS70" s="233"/>
      <c r="GT70" s="233"/>
      <c r="GU70" s="233"/>
      <c r="GV70" s="233"/>
      <c r="GW70" s="233"/>
      <c r="GX70" s="233"/>
      <c r="GY70" s="233"/>
      <c r="GZ70" s="233"/>
      <c r="HA70" s="233"/>
      <c r="HB70" s="233"/>
      <c r="HC70" s="233"/>
      <c r="HD70" s="233"/>
      <c r="HE70" s="233"/>
      <c r="HF70" s="233"/>
      <c r="HG70" s="233"/>
      <c r="HH70" s="233"/>
      <c r="HI70" s="233"/>
      <c r="HJ70" s="233"/>
      <c r="HK70" s="233"/>
      <c r="HL70" s="233"/>
      <c r="HM70" s="233"/>
      <c r="HN70" s="233"/>
      <c r="HO70" s="233"/>
      <c r="HP70" s="233"/>
      <c r="HQ70" s="233"/>
      <c r="HR70" s="233"/>
      <c r="HS70" s="233"/>
      <c r="HT70" s="233"/>
      <c r="HU70" s="233"/>
      <c r="HV70" s="233"/>
      <c r="HW70" s="233"/>
      <c r="HX70" s="233"/>
      <c r="HY70" s="233"/>
      <c r="HZ70" s="233"/>
      <c r="IA70" s="233"/>
      <c r="IB70" s="233"/>
      <c r="IC70" s="233"/>
      <c r="ID70" s="233"/>
      <c r="IE70" s="233"/>
      <c r="IF70" s="233"/>
      <c r="IG70" s="233"/>
      <c r="IH70" s="233"/>
      <c r="II70" s="233"/>
      <c r="IJ70" s="233"/>
      <c r="IK70" s="233"/>
      <c r="IL70" s="233"/>
      <c r="IM70" s="233"/>
      <c r="IN70" s="233"/>
      <c r="IO70" s="233"/>
      <c r="IP70" s="233"/>
      <c r="IQ70" s="233"/>
      <c r="IR70" s="233"/>
      <c r="IS70" s="233"/>
      <c r="IT70" s="233"/>
      <c r="IU70" s="233"/>
      <c r="IV70" s="965"/>
    </row>
    <row r="71" spans="1:256" s="505" customFormat="1" ht="24" customHeight="1">
      <c r="A71" s="468">
        <v>51</v>
      </c>
      <c r="B71" s="465" t="s">
        <v>707</v>
      </c>
      <c r="C71" s="254" t="s">
        <v>793</v>
      </c>
      <c r="D71" s="465" t="s">
        <v>721</v>
      </c>
      <c r="E71" s="953" t="s">
        <v>722</v>
      </c>
      <c r="F71" s="959">
        <v>6270</v>
      </c>
      <c r="G71" s="959">
        <v>2508</v>
      </c>
      <c r="H71" s="973">
        <v>1881</v>
      </c>
      <c r="I71" s="830">
        <v>458</v>
      </c>
      <c r="J71" s="959">
        <f t="shared" si="18"/>
        <v>1423</v>
      </c>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c r="EI71" s="233"/>
      <c r="EJ71" s="233"/>
      <c r="EK71" s="233"/>
      <c r="EL71" s="233"/>
      <c r="EM71" s="233"/>
      <c r="EN71" s="233"/>
      <c r="EO71" s="233"/>
      <c r="EP71" s="233"/>
      <c r="EQ71" s="233"/>
      <c r="ER71" s="233"/>
      <c r="ES71" s="233"/>
      <c r="ET71" s="233"/>
      <c r="EU71" s="233"/>
      <c r="EV71" s="233"/>
      <c r="EW71" s="233"/>
      <c r="EX71" s="233"/>
      <c r="EY71" s="233"/>
      <c r="EZ71" s="233"/>
      <c r="FA71" s="233"/>
      <c r="FB71" s="233"/>
      <c r="FC71" s="233"/>
      <c r="FD71" s="233"/>
      <c r="FE71" s="233"/>
      <c r="FF71" s="233"/>
      <c r="FG71" s="233"/>
      <c r="FH71" s="233"/>
      <c r="FI71" s="233"/>
      <c r="FJ71" s="233"/>
      <c r="FK71" s="233"/>
      <c r="FL71" s="233"/>
      <c r="FM71" s="233"/>
      <c r="FN71" s="233"/>
      <c r="FO71" s="233"/>
      <c r="FP71" s="233"/>
      <c r="FQ71" s="233"/>
      <c r="FR71" s="233"/>
      <c r="FS71" s="233"/>
      <c r="FT71" s="233"/>
      <c r="FU71" s="233"/>
      <c r="FV71" s="233"/>
      <c r="FW71" s="233"/>
      <c r="FX71" s="233"/>
      <c r="FY71" s="233"/>
      <c r="FZ71" s="233"/>
      <c r="GA71" s="233"/>
      <c r="GB71" s="233"/>
      <c r="GC71" s="233"/>
      <c r="GD71" s="233"/>
      <c r="GE71" s="233"/>
      <c r="GF71" s="233"/>
      <c r="GG71" s="233"/>
      <c r="GH71" s="233"/>
      <c r="GI71" s="233"/>
      <c r="GJ71" s="233"/>
      <c r="GK71" s="233"/>
      <c r="GL71" s="233"/>
      <c r="GM71" s="233"/>
      <c r="GN71" s="233"/>
      <c r="GO71" s="233"/>
      <c r="GP71" s="233"/>
      <c r="GQ71" s="233"/>
      <c r="GR71" s="233"/>
      <c r="GS71" s="233"/>
      <c r="GT71" s="233"/>
      <c r="GU71" s="233"/>
      <c r="GV71" s="233"/>
      <c r="GW71" s="233"/>
      <c r="GX71" s="233"/>
      <c r="GY71" s="233"/>
      <c r="GZ71" s="233"/>
      <c r="HA71" s="233"/>
      <c r="HB71" s="233"/>
      <c r="HC71" s="233"/>
      <c r="HD71" s="233"/>
      <c r="HE71" s="233"/>
      <c r="HF71" s="233"/>
      <c r="HG71" s="233"/>
      <c r="HH71" s="233"/>
      <c r="HI71" s="233"/>
      <c r="HJ71" s="233"/>
      <c r="HK71" s="233"/>
      <c r="HL71" s="233"/>
      <c r="HM71" s="233"/>
      <c r="HN71" s="233"/>
      <c r="HO71" s="233"/>
      <c r="HP71" s="233"/>
      <c r="HQ71" s="233"/>
      <c r="HR71" s="233"/>
      <c r="HS71" s="233"/>
      <c r="HT71" s="233"/>
      <c r="HU71" s="233"/>
      <c r="HV71" s="233"/>
      <c r="HW71" s="233"/>
      <c r="HX71" s="233"/>
      <c r="HY71" s="233"/>
      <c r="HZ71" s="233"/>
      <c r="IA71" s="233"/>
      <c r="IB71" s="233"/>
      <c r="IC71" s="233"/>
      <c r="ID71" s="233"/>
      <c r="IE71" s="233"/>
      <c r="IF71" s="233"/>
      <c r="IG71" s="233"/>
      <c r="IH71" s="233"/>
      <c r="II71" s="233"/>
      <c r="IJ71" s="233"/>
      <c r="IK71" s="233"/>
      <c r="IL71" s="233"/>
      <c r="IM71" s="233"/>
      <c r="IN71" s="233"/>
      <c r="IO71" s="233"/>
      <c r="IP71" s="233"/>
      <c r="IQ71" s="233"/>
      <c r="IR71" s="233"/>
      <c r="IS71" s="233"/>
      <c r="IT71" s="233"/>
      <c r="IU71" s="233"/>
      <c r="IV71" s="965"/>
    </row>
    <row r="72" spans="1:256" s="505" customFormat="1" ht="24" customHeight="1">
      <c r="A72" s="468">
        <v>52</v>
      </c>
      <c r="B72" s="465" t="s">
        <v>657</v>
      </c>
      <c r="C72" s="254" t="s">
        <v>794</v>
      </c>
      <c r="D72" s="465" t="s">
        <v>721</v>
      </c>
      <c r="E72" s="953" t="s">
        <v>722</v>
      </c>
      <c r="F72" s="959">
        <v>7560</v>
      </c>
      <c r="G72" s="959">
        <v>3024</v>
      </c>
      <c r="H72" s="973">
        <v>2268</v>
      </c>
      <c r="I72" s="830">
        <v>552</v>
      </c>
      <c r="J72" s="959">
        <f t="shared" si="18"/>
        <v>1716</v>
      </c>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3"/>
      <c r="DT72" s="233"/>
      <c r="DU72" s="233"/>
      <c r="DV72" s="233"/>
      <c r="DW72" s="233"/>
      <c r="DX72" s="233"/>
      <c r="DY72" s="233"/>
      <c r="DZ72" s="233"/>
      <c r="EA72" s="233"/>
      <c r="EB72" s="233"/>
      <c r="EC72" s="233"/>
      <c r="ED72" s="233"/>
      <c r="EE72" s="233"/>
      <c r="EF72" s="233"/>
      <c r="EG72" s="233"/>
      <c r="EH72" s="233"/>
      <c r="EI72" s="233"/>
      <c r="EJ72" s="233"/>
      <c r="EK72" s="233"/>
      <c r="EL72" s="233"/>
      <c r="EM72" s="233"/>
      <c r="EN72" s="233"/>
      <c r="EO72" s="233"/>
      <c r="EP72" s="233"/>
      <c r="EQ72" s="233"/>
      <c r="ER72" s="233"/>
      <c r="ES72" s="233"/>
      <c r="ET72" s="233"/>
      <c r="EU72" s="233"/>
      <c r="EV72" s="233"/>
      <c r="EW72" s="233"/>
      <c r="EX72" s="233"/>
      <c r="EY72" s="233"/>
      <c r="EZ72" s="233"/>
      <c r="FA72" s="233"/>
      <c r="FB72" s="233"/>
      <c r="FC72" s="233"/>
      <c r="FD72" s="233"/>
      <c r="FE72" s="233"/>
      <c r="FF72" s="233"/>
      <c r="FG72" s="233"/>
      <c r="FH72" s="233"/>
      <c r="FI72" s="233"/>
      <c r="FJ72" s="233"/>
      <c r="FK72" s="233"/>
      <c r="FL72" s="233"/>
      <c r="FM72" s="233"/>
      <c r="FN72" s="233"/>
      <c r="FO72" s="233"/>
      <c r="FP72" s="233"/>
      <c r="FQ72" s="233"/>
      <c r="FR72" s="233"/>
      <c r="FS72" s="233"/>
      <c r="FT72" s="233"/>
      <c r="FU72" s="233"/>
      <c r="FV72" s="233"/>
      <c r="FW72" s="233"/>
      <c r="FX72" s="233"/>
      <c r="FY72" s="233"/>
      <c r="FZ72" s="233"/>
      <c r="GA72" s="233"/>
      <c r="GB72" s="233"/>
      <c r="GC72" s="233"/>
      <c r="GD72" s="233"/>
      <c r="GE72" s="233"/>
      <c r="GF72" s="233"/>
      <c r="GG72" s="233"/>
      <c r="GH72" s="233"/>
      <c r="GI72" s="233"/>
      <c r="GJ72" s="233"/>
      <c r="GK72" s="233"/>
      <c r="GL72" s="233"/>
      <c r="GM72" s="233"/>
      <c r="GN72" s="233"/>
      <c r="GO72" s="233"/>
      <c r="GP72" s="233"/>
      <c r="GQ72" s="233"/>
      <c r="GR72" s="233"/>
      <c r="GS72" s="233"/>
      <c r="GT72" s="233"/>
      <c r="GU72" s="233"/>
      <c r="GV72" s="233"/>
      <c r="GW72" s="233"/>
      <c r="GX72" s="233"/>
      <c r="GY72" s="233"/>
      <c r="GZ72" s="233"/>
      <c r="HA72" s="233"/>
      <c r="HB72" s="233"/>
      <c r="HC72" s="233"/>
      <c r="HD72" s="233"/>
      <c r="HE72" s="233"/>
      <c r="HF72" s="233"/>
      <c r="HG72" s="233"/>
      <c r="HH72" s="233"/>
      <c r="HI72" s="233"/>
      <c r="HJ72" s="233"/>
      <c r="HK72" s="233"/>
      <c r="HL72" s="233"/>
      <c r="HM72" s="233"/>
      <c r="HN72" s="233"/>
      <c r="HO72" s="233"/>
      <c r="HP72" s="233"/>
      <c r="HQ72" s="233"/>
      <c r="HR72" s="233"/>
      <c r="HS72" s="233"/>
      <c r="HT72" s="233"/>
      <c r="HU72" s="233"/>
      <c r="HV72" s="233"/>
      <c r="HW72" s="233"/>
      <c r="HX72" s="233"/>
      <c r="HY72" s="233"/>
      <c r="HZ72" s="233"/>
      <c r="IA72" s="233"/>
      <c r="IB72" s="233"/>
      <c r="IC72" s="233"/>
      <c r="ID72" s="233"/>
      <c r="IE72" s="233"/>
      <c r="IF72" s="233"/>
      <c r="IG72" s="233"/>
      <c r="IH72" s="233"/>
      <c r="II72" s="233"/>
      <c r="IJ72" s="233"/>
      <c r="IK72" s="233"/>
      <c r="IL72" s="233"/>
      <c r="IM72" s="233"/>
      <c r="IN72" s="233"/>
      <c r="IO72" s="233"/>
      <c r="IP72" s="233"/>
      <c r="IQ72" s="233"/>
      <c r="IR72" s="233"/>
      <c r="IS72" s="233"/>
      <c r="IT72" s="233"/>
      <c r="IU72" s="233"/>
      <c r="IV72" s="965"/>
    </row>
    <row r="73" spans="1:256" s="505" customFormat="1" ht="24" customHeight="1">
      <c r="A73" s="468">
        <v>53</v>
      </c>
      <c r="B73" s="465" t="s">
        <v>659</v>
      </c>
      <c r="C73" s="254" t="s">
        <v>795</v>
      </c>
      <c r="D73" s="465" t="s">
        <v>721</v>
      </c>
      <c r="E73" s="953" t="s">
        <v>722</v>
      </c>
      <c r="F73" s="959">
        <v>7560</v>
      </c>
      <c r="G73" s="959">
        <v>3024</v>
      </c>
      <c r="H73" s="973">
        <v>2268</v>
      </c>
      <c r="I73" s="830">
        <v>552</v>
      </c>
      <c r="J73" s="959">
        <f t="shared" si="18"/>
        <v>1716</v>
      </c>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3"/>
      <c r="DD73" s="233"/>
      <c r="DE73" s="233"/>
      <c r="DF73" s="233"/>
      <c r="DG73" s="233"/>
      <c r="DH73" s="233"/>
      <c r="DI73" s="233"/>
      <c r="DJ73" s="233"/>
      <c r="DK73" s="233"/>
      <c r="DL73" s="233"/>
      <c r="DM73" s="233"/>
      <c r="DN73" s="233"/>
      <c r="DO73" s="233"/>
      <c r="DP73" s="233"/>
      <c r="DQ73" s="233"/>
      <c r="DR73" s="233"/>
      <c r="DS73" s="233"/>
      <c r="DT73" s="233"/>
      <c r="DU73" s="233"/>
      <c r="DV73" s="233"/>
      <c r="DW73" s="233"/>
      <c r="DX73" s="233"/>
      <c r="DY73" s="233"/>
      <c r="DZ73" s="233"/>
      <c r="EA73" s="233"/>
      <c r="EB73" s="233"/>
      <c r="EC73" s="233"/>
      <c r="ED73" s="233"/>
      <c r="EE73" s="233"/>
      <c r="EF73" s="233"/>
      <c r="EG73" s="233"/>
      <c r="EH73" s="233"/>
      <c r="EI73" s="233"/>
      <c r="EJ73" s="233"/>
      <c r="EK73" s="233"/>
      <c r="EL73" s="233"/>
      <c r="EM73" s="233"/>
      <c r="EN73" s="233"/>
      <c r="EO73" s="233"/>
      <c r="EP73" s="233"/>
      <c r="EQ73" s="233"/>
      <c r="ER73" s="233"/>
      <c r="ES73" s="233"/>
      <c r="ET73" s="233"/>
      <c r="EU73" s="233"/>
      <c r="EV73" s="233"/>
      <c r="EW73" s="233"/>
      <c r="EX73" s="233"/>
      <c r="EY73" s="233"/>
      <c r="EZ73" s="233"/>
      <c r="FA73" s="233"/>
      <c r="FB73" s="233"/>
      <c r="FC73" s="233"/>
      <c r="FD73" s="233"/>
      <c r="FE73" s="233"/>
      <c r="FF73" s="233"/>
      <c r="FG73" s="233"/>
      <c r="FH73" s="233"/>
      <c r="FI73" s="233"/>
      <c r="FJ73" s="233"/>
      <c r="FK73" s="233"/>
      <c r="FL73" s="233"/>
      <c r="FM73" s="233"/>
      <c r="FN73" s="233"/>
      <c r="FO73" s="233"/>
      <c r="FP73" s="233"/>
      <c r="FQ73" s="233"/>
      <c r="FR73" s="233"/>
      <c r="FS73" s="233"/>
      <c r="FT73" s="233"/>
      <c r="FU73" s="233"/>
      <c r="FV73" s="233"/>
      <c r="FW73" s="233"/>
      <c r="FX73" s="233"/>
      <c r="FY73" s="233"/>
      <c r="FZ73" s="233"/>
      <c r="GA73" s="233"/>
      <c r="GB73" s="233"/>
      <c r="GC73" s="233"/>
      <c r="GD73" s="233"/>
      <c r="GE73" s="233"/>
      <c r="GF73" s="233"/>
      <c r="GG73" s="233"/>
      <c r="GH73" s="233"/>
      <c r="GI73" s="233"/>
      <c r="GJ73" s="233"/>
      <c r="GK73" s="233"/>
      <c r="GL73" s="233"/>
      <c r="GM73" s="233"/>
      <c r="GN73" s="233"/>
      <c r="GO73" s="233"/>
      <c r="GP73" s="233"/>
      <c r="GQ73" s="233"/>
      <c r="GR73" s="233"/>
      <c r="GS73" s="233"/>
      <c r="GT73" s="233"/>
      <c r="GU73" s="233"/>
      <c r="GV73" s="233"/>
      <c r="GW73" s="233"/>
      <c r="GX73" s="233"/>
      <c r="GY73" s="233"/>
      <c r="GZ73" s="233"/>
      <c r="HA73" s="233"/>
      <c r="HB73" s="233"/>
      <c r="HC73" s="233"/>
      <c r="HD73" s="233"/>
      <c r="HE73" s="233"/>
      <c r="HF73" s="233"/>
      <c r="HG73" s="233"/>
      <c r="HH73" s="233"/>
      <c r="HI73" s="233"/>
      <c r="HJ73" s="233"/>
      <c r="HK73" s="233"/>
      <c r="HL73" s="233"/>
      <c r="HM73" s="233"/>
      <c r="HN73" s="233"/>
      <c r="HO73" s="233"/>
      <c r="HP73" s="233"/>
      <c r="HQ73" s="233"/>
      <c r="HR73" s="233"/>
      <c r="HS73" s="233"/>
      <c r="HT73" s="233"/>
      <c r="HU73" s="233"/>
      <c r="HV73" s="233"/>
      <c r="HW73" s="233"/>
      <c r="HX73" s="233"/>
      <c r="HY73" s="233"/>
      <c r="HZ73" s="233"/>
      <c r="IA73" s="233"/>
      <c r="IB73" s="233"/>
      <c r="IC73" s="233"/>
      <c r="ID73" s="233"/>
      <c r="IE73" s="233"/>
      <c r="IF73" s="233"/>
      <c r="IG73" s="233"/>
      <c r="IH73" s="233"/>
      <c r="II73" s="233"/>
      <c r="IJ73" s="233"/>
      <c r="IK73" s="233"/>
      <c r="IL73" s="233"/>
      <c r="IM73" s="233"/>
      <c r="IN73" s="233"/>
      <c r="IO73" s="233"/>
      <c r="IP73" s="233"/>
      <c r="IQ73" s="233"/>
      <c r="IR73" s="233"/>
      <c r="IS73" s="233"/>
      <c r="IT73" s="233"/>
      <c r="IU73" s="233"/>
      <c r="IV73" s="965"/>
    </row>
    <row r="74" spans="1:256" s="505" customFormat="1" ht="24" customHeight="1">
      <c r="A74" s="468">
        <v>54</v>
      </c>
      <c r="B74" s="465" t="s">
        <v>708</v>
      </c>
      <c r="C74" s="254" t="s">
        <v>796</v>
      </c>
      <c r="D74" s="465" t="s">
        <v>721</v>
      </c>
      <c r="E74" s="953" t="s">
        <v>722</v>
      </c>
      <c r="F74" s="959">
        <v>900</v>
      </c>
      <c r="G74" s="959">
        <v>900</v>
      </c>
      <c r="H74" s="973">
        <v>0</v>
      </c>
      <c r="I74" s="830">
        <v>0</v>
      </c>
      <c r="J74" s="959">
        <f t="shared" si="18"/>
        <v>0</v>
      </c>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3"/>
      <c r="CV74" s="233"/>
      <c r="CW74" s="233"/>
      <c r="CX74" s="233"/>
      <c r="CY74" s="233"/>
      <c r="CZ74" s="233"/>
      <c r="DA74" s="233"/>
      <c r="DB74" s="233"/>
      <c r="DC74" s="233"/>
      <c r="DD74" s="233"/>
      <c r="DE74" s="233"/>
      <c r="DF74" s="233"/>
      <c r="DG74" s="233"/>
      <c r="DH74" s="233"/>
      <c r="DI74" s="233"/>
      <c r="DJ74" s="233"/>
      <c r="DK74" s="233"/>
      <c r="DL74" s="233"/>
      <c r="DM74" s="233"/>
      <c r="DN74" s="233"/>
      <c r="DO74" s="233"/>
      <c r="DP74" s="233"/>
      <c r="DQ74" s="233"/>
      <c r="DR74" s="233"/>
      <c r="DS74" s="233"/>
      <c r="DT74" s="233"/>
      <c r="DU74" s="233"/>
      <c r="DV74" s="233"/>
      <c r="DW74" s="233"/>
      <c r="DX74" s="233"/>
      <c r="DY74" s="233"/>
      <c r="DZ74" s="233"/>
      <c r="EA74" s="233"/>
      <c r="EB74" s="233"/>
      <c r="EC74" s="233"/>
      <c r="ED74" s="233"/>
      <c r="EE74" s="233"/>
      <c r="EF74" s="233"/>
      <c r="EG74" s="233"/>
      <c r="EH74" s="233"/>
      <c r="EI74" s="233"/>
      <c r="EJ74" s="233"/>
      <c r="EK74" s="233"/>
      <c r="EL74" s="233"/>
      <c r="EM74" s="233"/>
      <c r="EN74" s="233"/>
      <c r="EO74" s="233"/>
      <c r="EP74" s="233"/>
      <c r="EQ74" s="233"/>
      <c r="ER74" s="233"/>
      <c r="ES74" s="233"/>
      <c r="ET74" s="233"/>
      <c r="EU74" s="233"/>
      <c r="EV74" s="233"/>
      <c r="EW74" s="233"/>
      <c r="EX74" s="233"/>
      <c r="EY74" s="233"/>
      <c r="EZ74" s="233"/>
      <c r="FA74" s="233"/>
      <c r="FB74" s="233"/>
      <c r="FC74" s="233"/>
      <c r="FD74" s="233"/>
      <c r="FE74" s="233"/>
      <c r="FF74" s="233"/>
      <c r="FG74" s="233"/>
      <c r="FH74" s="233"/>
      <c r="FI74" s="233"/>
      <c r="FJ74" s="233"/>
      <c r="FK74" s="233"/>
      <c r="FL74" s="233"/>
      <c r="FM74" s="233"/>
      <c r="FN74" s="233"/>
      <c r="FO74" s="233"/>
      <c r="FP74" s="233"/>
      <c r="FQ74" s="233"/>
      <c r="FR74" s="233"/>
      <c r="FS74" s="233"/>
      <c r="FT74" s="233"/>
      <c r="FU74" s="233"/>
      <c r="FV74" s="233"/>
      <c r="FW74" s="233"/>
      <c r="FX74" s="233"/>
      <c r="FY74" s="233"/>
      <c r="FZ74" s="233"/>
      <c r="GA74" s="233"/>
      <c r="GB74" s="233"/>
      <c r="GC74" s="233"/>
      <c r="GD74" s="233"/>
      <c r="GE74" s="233"/>
      <c r="GF74" s="233"/>
      <c r="GG74" s="233"/>
      <c r="GH74" s="233"/>
      <c r="GI74" s="233"/>
      <c r="GJ74" s="233"/>
      <c r="GK74" s="233"/>
      <c r="GL74" s="233"/>
      <c r="GM74" s="233"/>
      <c r="GN74" s="233"/>
      <c r="GO74" s="233"/>
      <c r="GP74" s="233"/>
      <c r="GQ74" s="233"/>
      <c r="GR74" s="233"/>
      <c r="GS74" s="233"/>
      <c r="GT74" s="233"/>
      <c r="GU74" s="233"/>
      <c r="GV74" s="233"/>
      <c r="GW74" s="233"/>
      <c r="GX74" s="233"/>
      <c r="GY74" s="233"/>
      <c r="GZ74" s="233"/>
      <c r="HA74" s="233"/>
      <c r="HB74" s="233"/>
      <c r="HC74" s="233"/>
      <c r="HD74" s="233"/>
      <c r="HE74" s="233"/>
      <c r="HF74" s="233"/>
      <c r="HG74" s="233"/>
      <c r="HH74" s="233"/>
      <c r="HI74" s="233"/>
      <c r="HJ74" s="233"/>
      <c r="HK74" s="233"/>
      <c r="HL74" s="233"/>
      <c r="HM74" s="233"/>
      <c r="HN74" s="233"/>
      <c r="HO74" s="233"/>
      <c r="HP74" s="233"/>
      <c r="HQ74" s="233"/>
      <c r="HR74" s="233"/>
      <c r="HS74" s="233"/>
      <c r="HT74" s="233"/>
      <c r="HU74" s="233"/>
      <c r="HV74" s="233"/>
      <c r="HW74" s="233"/>
      <c r="HX74" s="233"/>
      <c r="HY74" s="233"/>
      <c r="HZ74" s="233"/>
      <c r="IA74" s="233"/>
      <c r="IB74" s="233"/>
      <c r="IC74" s="233"/>
      <c r="ID74" s="233"/>
      <c r="IE74" s="233"/>
      <c r="IF74" s="233"/>
      <c r="IG74" s="233"/>
      <c r="IH74" s="233"/>
      <c r="II74" s="233"/>
      <c r="IJ74" s="233"/>
      <c r="IK74" s="233"/>
      <c r="IL74" s="233"/>
      <c r="IM74" s="233"/>
      <c r="IN74" s="233"/>
      <c r="IO74" s="233"/>
      <c r="IP74" s="233"/>
      <c r="IQ74" s="233"/>
      <c r="IR74" s="233"/>
      <c r="IS74" s="233"/>
      <c r="IT74" s="233"/>
      <c r="IU74" s="233"/>
      <c r="IV74" s="965"/>
    </row>
    <row r="75" spans="1:256" s="505" customFormat="1" ht="24" customHeight="1">
      <c r="A75" s="468">
        <v>55</v>
      </c>
      <c r="B75" s="465" t="s">
        <v>665</v>
      </c>
      <c r="C75" s="254" t="s">
        <v>797</v>
      </c>
      <c r="D75" s="465" t="s">
        <v>721</v>
      </c>
      <c r="E75" s="953" t="s">
        <v>722</v>
      </c>
      <c r="F75" s="959">
        <v>2040</v>
      </c>
      <c r="G75" s="959">
        <v>816</v>
      </c>
      <c r="H75" s="973">
        <v>612</v>
      </c>
      <c r="I75" s="830">
        <v>149</v>
      </c>
      <c r="J75" s="959">
        <f t="shared" si="18"/>
        <v>463</v>
      </c>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c r="EI75" s="233"/>
      <c r="EJ75" s="233"/>
      <c r="EK75" s="233"/>
      <c r="EL75" s="233"/>
      <c r="EM75" s="233"/>
      <c r="EN75" s="233"/>
      <c r="EO75" s="233"/>
      <c r="EP75" s="233"/>
      <c r="EQ75" s="233"/>
      <c r="ER75" s="233"/>
      <c r="ES75" s="233"/>
      <c r="ET75" s="233"/>
      <c r="EU75" s="233"/>
      <c r="EV75" s="233"/>
      <c r="EW75" s="233"/>
      <c r="EX75" s="233"/>
      <c r="EY75" s="233"/>
      <c r="EZ75" s="233"/>
      <c r="FA75" s="233"/>
      <c r="FB75" s="233"/>
      <c r="FC75" s="233"/>
      <c r="FD75" s="233"/>
      <c r="FE75" s="233"/>
      <c r="FF75" s="233"/>
      <c r="FG75" s="233"/>
      <c r="FH75" s="233"/>
      <c r="FI75" s="233"/>
      <c r="FJ75" s="233"/>
      <c r="FK75" s="233"/>
      <c r="FL75" s="233"/>
      <c r="FM75" s="233"/>
      <c r="FN75" s="233"/>
      <c r="FO75" s="233"/>
      <c r="FP75" s="233"/>
      <c r="FQ75" s="233"/>
      <c r="FR75" s="233"/>
      <c r="FS75" s="233"/>
      <c r="FT75" s="233"/>
      <c r="FU75" s="233"/>
      <c r="FV75" s="233"/>
      <c r="FW75" s="233"/>
      <c r="FX75" s="233"/>
      <c r="FY75" s="233"/>
      <c r="FZ75" s="233"/>
      <c r="GA75" s="233"/>
      <c r="GB75" s="233"/>
      <c r="GC75" s="233"/>
      <c r="GD75" s="233"/>
      <c r="GE75" s="233"/>
      <c r="GF75" s="233"/>
      <c r="GG75" s="233"/>
      <c r="GH75" s="233"/>
      <c r="GI75" s="233"/>
      <c r="GJ75" s="233"/>
      <c r="GK75" s="233"/>
      <c r="GL75" s="233"/>
      <c r="GM75" s="233"/>
      <c r="GN75" s="233"/>
      <c r="GO75" s="233"/>
      <c r="GP75" s="233"/>
      <c r="GQ75" s="233"/>
      <c r="GR75" s="233"/>
      <c r="GS75" s="233"/>
      <c r="GT75" s="233"/>
      <c r="GU75" s="233"/>
      <c r="GV75" s="233"/>
      <c r="GW75" s="233"/>
      <c r="GX75" s="233"/>
      <c r="GY75" s="233"/>
      <c r="GZ75" s="233"/>
      <c r="HA75" s="233"/>
      <c r="HB75" s="233"/>
      <c r="HC75" s="233"/>
      <c r="HD75" s="233"/>
      <c r="HE75" s="233"/>
      <c r="HF75" s="233"/>
      <c r="HG75" s="233"/>
      <c r="HH75" s="233"/>
      <c r="HI75" s="233"/>
      <c r="HJ75" s="233"/>
      <c r="HK75" s="233"/>
      <c r="HL75" s="233"/>
      <c r="HM75" s="233"/>
      <c r="HN75" s="233"/>
      <c r="HO75" s="233"/>
      <c r="HP75" s="233"/>
      <c r="HQ75" s="233"/>
      <c r="HR75" s="233"/>
      <c r="HS75" s="233"/>
      <c r="HT75" s="233"/>
      <c r="HU75" s="233"/>
      <c r="HV75" s="233"/>
      <c r="HW75" s="233"/>
      <c r="HX75" s="233"/>
      <c r="HY75" s="233"/>
      <c r="HZ75" s="233"/>
      <c r="IA75" s="233"/>
      <c r="IB75" s="233"/>
      <c r="IC75" s="233"/>
      <c r="ID75" s="233"/>
      <c r="IE75" s="233"/>
      <c r="IF75" s="233"/>
      <c r="IG75" s="233"/>
      <c r="IH75" s="233"/>
      <c r="II75" s="233"/>
      <c r="IJ75" s="233"/>
      <c r="IK75" s="233"/>
      <c r="IL75" s="233"/>
      <c r="IM75" s="233"/>
      <c r="IN75" s="233"/>
      <c r="IO75" s="233"/>
      <c r="IP75" s="233"/>
      <c r="IQ75" s="233"/>
      <c r="IR75" s="233"/>
      <c r="IS75" s="233"/>
      <c r="IT75" s="233"/>
      <c r="IU75" s="233"/>
      <c r="IV75" s="965"/>
    </row>
    <row r="76" spans="1:256" s="505" customFormat="1" ht="24" customHeight="1">
      <c r="A76" s="468">
        <v>56</v>
      </c>
      <c r="B76" s="465" t="s">
        <v>665</v>
      </c>
      <c r="C76" s="254" t="s">
        <v>798</v>
      </c>
      <c r="D76" s="465" t="s">
        <v>721</v>
      </c>
      <c r="E76" s="953" t="s">
        <v>722</v>
      </c>
      <c r="F76" s="959">
        <v>7560</v>
      </c>
      <c r="G76" s="959">
        <v>3024</v>
      </c>
      <c r="H76" s="973">
        <v>2268</v>
      </c>
      <c r="I76" s="830">
        <v>552</v>
      </c>
      <c r="J76" s="959">
        <f t="shared" si="18"/>
        <v>1716</v>
      </c>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c r="EI76" s="233"/>
      <c r="EJ76" s="233"/>
      <c r="EK76" s="233"/>
      <c r="EL76" s="233"/>
      <c r="EM76" s="233"/>
      <c r="EN76" s="233"/>
      <c r="EO76" s="233"/>
      <c r="EP76" s="233"/>
      <c r="EQ76" s="233"/>
      <c r="ER76" s="233"/>
      <c r="ES76" s="233"/>
      <c r="ET76" s="233"/>
      <c r="EU76" s="233"/>
      <c r="EV76" s="233"/>
      <c r="EW76" s="233"/>
      <c r="EX76" s="233"/>
      <c r="EY76" s="233"/>
      <c r="EZ76" s="233"/>
      <c r="FA76" s="233"/>
      <c r="FB76" s="233"/>
      <c r="FC76" s="233"/>
      <c r="FD76" s="233"/>
      <c r="FE76" s="233"/>
      <c r="FF76" s="233"/>
      <c r="FG76" s="233"/>
      <c r="FH76" s="233"/>
      <c r="FI76" s="233"/>
      <c r="FJ76" s="233"/>
      <c r="FK76" s="233"/>
      <c r="FL76" s="233"/>
      <c r="FM76" s="233"/>
      <c r="FN76" s="233"/>
      <c r="FO76" s="233"/>
      <c r="FP76" s="233"/>
      <c r="FQ76" s="233"/>
      <c r="FR76" s="233"/>
      <c r="FS76" s="233"/>
      <c r="FT76" s="233"/>
      <c r="FU76" s="233"/>
      <c r="FV76" s="233"/>
      <c r="FW76" s="233"/>
      <c r="FX76" s="233"/>
      <c r="FY76" s="233"/>
      <c r="FZ76" s="233"/>
      <c r="GA76" s="233"/>
      <c r="GB76" s="233"/>
      <c r="GC76" s="233"/>
      <c r="GD76" s="233"/>
      <c r="GE76" s="233"/>
      <c r="GF76" s="233"/>
      <c r="GG76" s="233"/>
      <c r="GH76" s="233"/>
      <c r="GI76" s="233"/>
      <c r="GJ76" s="233"/>
      <c r="GK76" s="233"/>
      <c r="GL76" s="233"/>
      <c r="GM76" s="233"/>
      <c r="GN76" s="233"/>
      <c r="GO76" s="233"/>
      <c r="GP76" s="233"/>
      <c r="GQ76" s="233"/>
      <c r="GR76" s="233"/>
      <c r="GS76" s="233"/>
      <c r="GT76" s="233"/>
      <c r="GU76" s="233"/>
      <c r="GV76" s="233"/>
      <c r="GW76" s="233"/>
      <c r="GX76" s="233"/>
      <c r="GY76" s="233"/>
      <c r="GZ76" s="233"/>
      <c r="HA76" s="233"/>
      <c r="HB76" s="233"/>
      <c r="HC76" s="233"/>
      <c r="HD76" s="233"/>
      <c r="HE76" s="233"/>
      <c r="HF76" s="233"/>
      <c r="HG76" s="233"/>
      <c r="HH76" s="233"/>
      <c r="HI76" s="233"/>
      <c r="HJ76" s="233"/>
      <c r="HK76" s="233"/>
      <c r="HL76" s="233"/>
      <c r="HM76" s="233"/>
      <c r="HN76" s="233"/>
      <c r="HO76" s="233"/>
      <c r="HP76" s="233"/>
      <c r="HQ76" s="233"/>
      <c r="HR76" s="233"/>
      <c r="HS76" s="233"/>
      <c r="HT76" s="233"/>
      <c r="HU76" s="233"/>
      <c r="HV76" s="233"/>
      <c r="HW76" s="233"/>
      <c r="HX76" s="233"/>
      <c r="HY76" s="233"/>
      <c r="HZ76" s="233"/>
      <c r="IA76" s="233"/>
      <c r="IB76" s="233"/>
      <c r="IC76" s="233"/>
      <c r="ID76" s="233"/>
      <c r="IE76" s="233"/>
      <c r="IF76" s="233"/>
      <c r="IG76" s="233"/>
      <c r="IH76" s="233"/>
      <c r="II76" s="233"/>
      <c r="IJ76" s="233"/>
      <c r="IK76" s="233"/>
      <c r="IL76" s="233"/>
      <c r="IM76" s="233"/>
      <c r="IN76" s="233"/>
      <c r="IO76" s="233"/>
      <c r="IP76" s="233"/>
      <c r="IQ76" s="233"/>
      <c r="IR76" s="233"/>
      <c r="IS76" s="233"/>
      <c r="IT76" s="233"/>
      <c r="IU76" s="233"/>
      <c r="IV76" s="965"/>
    </row>
    <row r="77" spans="1:256" s="505" customFormat="1" ht="24" customHeight="1">
      <c r="A77" s="468">
        <v>57</v>
      </c>
      <c r="B77" s="465" t="s">
        <v>667</v>
      </c>
      <c r="C77" s="254" t="s">
        <v>799</v>
      </c>
      <c r="D77" s="465" t="s">
        <v>721</v>
      </c>
      <c r="E77" s="953" t="s">
        <v>722</v>
      </c>
      <c r="F77" s="959">
        <v>900</v>
      </c>
      <c r="G77" s="959">
        <v>900</v>
      </c>
      <c r="H77" s="973">
        <v>0</v>
      </c>
      <c r="I77" s="830">
        <v>0</v>
      </c>
      <c r="J77" s="959">
        <f t="shared" si="18"/>
        <v>0</v>
      </c>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3"/>
      <c r="CS77" s="233"/>
      <c r="CT77" s="233"/>
      <c r="CU77" s="233"/>
      <c r="CV77" s="233"/>
      <c r="CW77" s="233"/>
      <c r="CX77" s="233"/>
      <c r="CY77" s="233"/>
      <c r="CZ77" s="233"/>
      <c r="DA77" s="233"/>
      <c r="DB77" s="233"/>
      <c r="DC77" s="233"/>
      <c r="DD77" s="233"/>
      <c r="DE77" s="233"/>
      <c r="DF77" s="233"/>
      <c r="DG77" s="233"/>
      <c r="DH77" s="233"/>
      <c r="DI77" s="233"/>
      <c r="DJ77" s="233"/>
      <c r="DK77" s="233"/>
      <c r="DL77" s="233"/>
      <c r="DM77" s="233"/>
      <c r="DN77" s="233"/>
      <c r="DO77" s="233"/>
      <c r="DP77" s="233"/>
      <c r="DQ77" s="233"/>
      <c r="DR77" s="233"/>
      <c r="DS77" s="233"/>
      <c r="DT77" s="233"/>
      <c r="DU77" s="233"/>
      <c r="DV77" s="233"/>
      <c r="DW77" s="233"/>
      <c r="DX77" s="233"/>
      <c r="DY77" s="233"/>
      <c r="DZ77" s="233"/>
      <c r="EA77" s="233"/>
      <c r="EB77" s="233"/>
      <c r="EC77" s="233"/>
      <c r="ED77" s="233"/>
      <c r="EE77" s="233"/>
      <c r="EF77" s="233"/>
      <c r="EG77" s="233"/>
      <c r="EH77" s="233"/>
      <c r="EI77" s="233"/>
      <c r="EJ77" s="233"/>
      <c r="EK77" s="233"/>
      <c r="EL77" s="233"/>
      <c r="EM77" s="233"/>
      <c r="EN77" s="233"/>
      <c r="EO77" s="233"/>
      <c r="EP77" s="233"/>
      <c r="EQ77" s="233"/>
      <c r="ER77" s="233"/>
      <c r="ES77" s="233"/>
      <c r="ET77" s="233"/>
      <c r="EU77" s="233"/>
      <c r="EV77" s="233"/>
      <c r="EW77" s="233"/>
      <c r="EX77" s="233"/>
      <c r="EY77" s="233"/>
      <c r="EZ77" s="233"/>
      <c r="FA77" s="233"/>
      <c r="FB77" s="233"/>
      <c r="FC77" s="233"/>
      <c r="FD77" s="233"/>
      <c r="FE77" s="233"/>
      <c r="FF77" s="233"/>
      <c r="FG77" s="233"/>
      <c r="FH77" s="233"/>
      <c r="FI77" s="233"/>
      <c r="FJ77" s="233"/>
      <c r="FK77" s="233"/>
      <c r="FL77" s="233"/>
      <c r="FM77" s="233"/>
      <c r="FN77" s="233"/>
      <c r="FO77" s="233"/>
      <c r="FP77" s="233"/>
      <c r="FQ77" s="233"/>
      <c r="FR77" s="233"/>
      <c r="FS77" s="233"/>
      <c r="FT77" s="233"/>
      <c r="FU77" s="233"/>
      <c r="FV77" s="233"/>
      <c r="FW77" s="233"/>
      <c r="FX77" s="233"/>
      <c r="FY77" s="233"/>
      <c r="FZ77" s="233"/>
      <c r="GA77" s="233"/>
      <c r="GB77" s="233"/>
      <c r="GC77" s="233"/>
      <c r="GD77" s="233"/>
      <c r="GE77" s="233"/>
      <c r="GF77" s="233"/>
      <c r="GG77" s="233"/>
      <c r="GH77" s="233"/>
      <c r="GI77" s="233"/>
      <c r="GJ77" s="233"/>
      <c r="GK77" s="233"/>
      <c r="GL77" s="233"/>
      <c r="GM77" s="233"/>
      <c r="GN77" s="233"/>
      <c r="GO77" s="233"/>
      <c r="GP77" s="233"/>
      <c r="GQ77" s="233"/>
      <c r="GR77" s="233"/>
      <c r="GS77" s="233"/>
      <c r="GT77" s="233"/>
      <c r="GU77" s="233"/>
      <c r="GV77" s="233"/>
      <c r="GW77" s="233"/>
      <c r="GX77" s="233"/>
      <c r="GY77" s="233"/>
      <c r="GZ77" s="233"/>
      <c r="HA77" s="233"/>
      <c r="HB77" s="233"/>
      <c r="HC77" s="233"/>
      <c r="HD77" s="233"/>
      <c r="HE77" s="233"/>
      <c r="HF77" s="233"/>
      <c r="HG77" s="233"/>
      <c r="HH77" s="233"/>
      <c r="HI77" s="233"/>
      <c r="HJ77" s="233"/>
      <c r="HK77" s="233"/>
      <c r="HL77" s="233"/>
      <c r="HM77" s="233"/>
      <c r="HN77" s="233"/>
      <c r="HO77" s="233"/>
      <c r="HP77" s="233"/>
      <c r="HQ77" s="233"/>
      <c r="HR77" s="233"/>
      <c r="HS77" s="233"/>
      <c r="HT77" s="233"/>
      <c r="HU77" s="233"/>
      <c r="HV77" s="233"/>
      <c r="HW77" s="233"/>
      <c r="HX77" s="233"/>
      <c r="HY77" s="233"/>
      <c r="HZ77" s="233"/>
      <c r="IA77" s="233"/>
      <c r="IB77" s="233"/>
      <c r="IC77" s="233"/>
      <c r="ID77" s="233"/>
      <c r="IE77" s="233"/>
      <c r="IF77" s="233"/>
      <c r="IG77" s="233"/>
      <c r="IH77" s="233"/>
      <c r="II77" s="233"/>
      <c r="IJ77" s="233"/>
      <c r="IK77" s="233"/>
      <c r="IL77" s="233"/>
      <c r="IM77" s="233"/>
      <c r="IN77" s="233"/>
      <c r="IO77" s="233"/>
      <c r="IP77" s="233"/>
      <c r="IQ77" s="233"/>
      <c r="IR77" s="233"/>
      <c r="IS77" s="233"/>
      <c r="IT77" s="233"/>
      <c r="IU77" s="233"/>
      <c r="IV77" s="965"/>
    </row>
    <row r="78" spans="1:256" s="505" customFormat="1" ht="24" customHeight="1">
      <c r="A78" s="468">
        <v>58</v>
      </c>
      <c r="B78" s="465" t="s">
        <v>670</v>
      </c>
      <c r="C78" s="254" t="s">
        <v>800</v>
      </c>
      <c r="D78" s="465" t="s">
        <v>721</v>
      </c>
      <c r="E78" s="953" t="s">
        <v>722</v>
      </c>
      <c r="F78" s="959">
        <v>7020</v>
      </c>
      <c r="G78" s="959">
        <v>462</v>
      </c>
      <c r="H78" s="973">
        <v>2346</v>
      </c>
      <c r="I78" s="830">
        <v>2618</v>
      </c>
      <c r="J78" s="959">
        <f t="shared" si="18"/>
        <v>1594</v>
      </c>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c r="EI78" s="233"/>
      <c r="EJ78" s="233"/>
      <c r="EK78" s="233"/>
      <c r="EL78" s="233"/>
      <c r="EM78" s="233"/>
      <c r="EN78" s="233"/>
      <c r="EO78" s="233"/>
      <c r="EP78" s="233"/>
      <c r="EQ78" s="233"/>
      <c r="ER78" s="233"/>
      <c r="ES78" s="233"/>
      <c r="ET78" s="233"/>
      <c r="EU78" s="233"/>
      <c r="EV78" s="233"/>
      <c r="EW78" s="233"/>
      <c r="EX78" s="233"/>
      <c r="EY78" s="233"/>
      <c r="EZ78" s="233"/>
      <c r="FA78" s="233"/>
      <c r="FB78" s="233"/>
      <c r="FC78" s="233"/>
      <c r="FD78" s="233"/>
      <c r="FE78" s="233"/>
      <c r="FF78" s="233"/>
      <c r="FG78" s="233"/>
      <c r="FH78" s="233"/>
      <c r="FI78" s="233"/>
      <c r="FJ78" s="233"/>
      <c r="FK78" s="233"/>
      <c r="FL78" s="233"/>
      <c r="FM78" s="233"/>
      <c r="FN78" s="233"/>
      <c r="FO78" s="233"/>
      <c r="FP78" s="233"/>
      <c r="FQ78" s="233"/>
      <c r="FR78" s="233"/>
      <c r="FS78" s="233"/>
      <c r="FT78" s="233"/>
      <c r="FU78" s="233"/>
      <c r="FV78" s="233"/>
      <c r="FW78" s="233"/>
      <c r="FX78" s="233"/>
      <c r="FY78" s="233"/>
      <c r="FZ78" s="233"/>
      <c r="GA78" s="233"/>
      <c r="GB78" s="233"/>
      <c r="GC78" s="233"/>
      <c r="GD78" s="233"/>
      <c r="GE78" s="233"/>
      <c r="GF78" s="233"/>
      <c r="GG78" s="233"/>
      <c r="GH78" s="233"/>
      <c r="GI78" s="233"/>
      <c r="GJ78" s="233"/>
      <c r="GK78" s="233"/>
      <c r="GL78" s="233"/>
      <c r="GM78" s="233"/>
      <c r="GN78" s="233"/>
      <c r="GO78" s="233"/>
      <c r="GP78" s="233"/>
      <c r="GQ78" s="233"/>
      <c r="GR78" s="233"/>
      <c r="GS78" s="233"/>
      <c r="GT78" s="233"/>
      <c r="GU78" s="233"/>
      <c r="GV78" s="233"/>
      <c r="GW78" s="233"/>
      <c r="GX78" s="233"/>
      <c r="GY78" s="233"/>
      <c r="GZ78" s="233"/>
      <c r="HA78" s="233"/>
      <c r="HB78" s="233"/>
      <c r="HC78" s="233"/>
      <c r="HD78" s="233"/>
      <c r="HE78" s="233"/>
      <c r="HF78" s="233"/>
      <c r="HG78" s="233"/>
      <c r="HH78" s="233"/>
      <c r="HI78" s="233"/>
      <c r="HJ78" s="233"/>
      <c r="HK78" s="233"/>
      <c r="HL78" s="233"/>
      <c r="HM78" s="233"/>
      <c r="HN78" s="233"/>
      <c r="HO78" s="233"/>
      <c r="HP78" s="233"/>
      <c r="HQ78" s="233"/>
      <c r="HR78" s="233"/>
      <c r="HS78" s="233"/>
      <c r="HT78" s="233"/>
      <c r="HU78" s="233"/>
      <c r="HV78" s="233"/>
      <c r="HW78" s="233"/>
      <c r="HX78" s="233"/>
      <c r="HY78" s="233"/>
      <c r="HZ78" s="233"/>
      <c r="IA78" s="233"/>
      <c r="IB78" s="233"/>
      <c r="IC78" s="233"/>
      <c r="ID78" s="233"/>
      <c r="IE78" s="233"/>
      <c r="IF78" s="233"/>
      <c r="IG78" s="233"/>
      <c r="IH78" s="233"/>
      <c r="II78" s="233"/>
      <c r="IJ78" s="233"/>
      <c r="IK78" s="233"/>
      <c r="IL78" s="233"/>
      <c r="IM78" s="233"/>
      <c r="IN78" s="233"/>
      <c r="IO78" s="233"/>
      <c r="IP78" s="233"/>
      <c r="IQ78" s="233"/>
      <c r="IR78" s="233"/>
      <c r="IS78" s="233"/>
      <c r="IT78" s="233"/>
      <c r="IU78" s="233"/>
      <c r="IV78" s="965"/>
    </row>
    <row r="79" spans="1:256" s="505" customFormat="1" ht="24" customHeight="1">
      <c r="A79" s="468">
        <v>59</v>
      </c>
      <c r="B79" s="465" t="s">
        <v>673</v>
      </c>
      <c r="C79" s="254" t="s">
        <v>801</v>
      </c>
      <c r="D79" s="465" t="s">
        <v>721</v>
      </c>
      <c r="E79" s="953" t="s">
        <v>748</v>
      </c>
      <c r="F79" s="959">
        <v>6840</v>
      </c>
      <c r="G79" s="959">
        <v>462</v>
      </c>
      <c r="H79" s="973">
        <v>2274</v>
      </c>
      <c r="I79" s="830">
        <v>0</v>
      </c>
      <c r="J79" s="959">
        <f t="shared" si="18"/>
        <v>4104</v>
      </c>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c r="EA79" s="233"/>
      <c r="EB79" s="233"/>
      <c r="EC79" s="233"/>
      <c r="ED79" s="233"/>
      <c r="EE79" s="233"/>
      <c r="EF79" s="233"/>
      <c r="EG79" s="233"/>
      <c r="EH79" s="233"/>
      <c r="EI79" s="233"/>
      <c r="EJ79" s="233"/>
      <c r="EK79" s="233"/>
      <c r="EL79" s="233"/>
      <c r="EM79" s="233"/>
      <c r="EN79" s="233"/>
      <c r="EO79" s="233"/>
      <c r="EP79" s="233"/>
      <c r="EQ79" s="233"/>
      <c r="ER79" s="233"/>
      <c r="ES79" s="233"/>
      <c r="ET79" s="233"/>
      <c r="EU79" s="233"/>
      <c r="EV79" s="233"/>
      <c r="EW79" s="233"/>
      <c r="EX79" s="233"/>
      <c r="EY79" s="233"/>
      <c r="EZ79" s="233"/>
      <c r="FA79" s="233"/>
      <c r="FB79" s="233"/>
      <c r="FC79" s="233"/>
      <c r="FD79" s="233"/>
      <c r="FE79" s="233"/>
      <c r="FF79" s="233"/>
      <c r="FG79" s="233"/>
      <c r="FH79" s="233"/>
      <c r="FI79" s="233"/>
      <c r="FJ79" s="233"/>
      <c r="FK79" s="233"/>
      <c r="FL79" s="233"/>
      <c r="FM79" s="233"/>
      <c r="FN79" s="233"/>
      <c r="FO79" s="233"/>
      <c r="FP79" s="233"/>
      <c r="FQ79" s="233"/>
      <c r="FR79" s="233"/>
      <c r="FS79" s="233"/>
      <c r="FT79" s="233"/>
      <c r="FU79" s="233"/>
      <c r="FV79" s="233"/>
      <c r="FW79" s="233"/>
      <c r="FX79" s="233"/>
      <c r="FY79" s="233"/>
      <c r="FZ79" s="233"/>
      <c r="GA79" s="233"/>
      <c r="GB79" s="233"/>
      <c r="GC79" s="233"/>
      <c r="GD79" s="233"/>
      <c r="GE79" s="233"/>
      <c r="GF79" s="233"/>
      <c r="GG79" s="233"/>
      <c r="GH79" s="233"/>
      <c r="GI79" s="233"/>
      <c r="GJ79" s="233"/>
      <c r="GK79" s="233"/>
      <c r="GL79" s="233"/>
      <c r="GM79" s="233"/>
      <c r="GN79" s="233"/>
      <c r="GO79" s="233"/>
      <c r="GP79" s="233"/>
      <c r="GQ79" s="233"/>
      <c r="GR79" s="233"/>
      <c r="GS79" s="233"/>
      <c r="GT79" s="233"/>
      <c r="GU79" s="233"/>
      <c r="GV79" s="233"/>
      <c r="GW79" s="233"/>
      <c r="GX79" s="233"/>
      <c r="GY79" s="233"/>
      <c r="GZ79" s="233"/>
      <c r="HA79" s="233"/>
      <c r="HB79" s="233"/>
      <c r="HC79" s="233"/>
      <c r="HD79" s="233"/>
      <c r="HE79" s="233"/>
      <c r="HF79" s="233"/>
      <c r="HG79" s="233"/>
      <c r="HH79" s="233"/>
      <c r="HI79" s="233"/>
      <c r="HJ79" s="233"/>
      <c r="HK79" s="233"/>
      <c r="HL79" s="233"/>
      <c r="HM79" s="233"/>
      <c r="HN79" s="233"/>
      <c r="HO79" s="233"/>
      <c r="HP79" s="233"/>
      <c r="HQ79" s="233"/>
      <c r="HR79" s="233"/>
      <c r="HS79" s="233"/>
      <c r="HT79" s="233"/>
      <c r="HU79" s="233"/>
      <c r="HV79" s="233"/>
      <c r="HW79" s="233"/>
      <c r="HX79" s="233"/>
      <c r="HY79" s="233"/>
      <c r="HZ79" s="233"/>
      <c r="IA79" s="233"/>
      <c r="IB79" s="233"/>
      <c r="IC79" s="233"/>
      <c r="ID79" s="233"/>
      <c r="IE79" s="233"/>
      <c r="IF79" s="233"/>
      <c r="IG79" s="233"/>
      <c r="IH79" s="233"/>
      <c r="II79" s="233"/>
      <c r="IJ79" s="233"/>
      <c r="IK79" s="233"/>
      <c r="IL79" s="233"/>
      <c r="IM79" s="233"/>
      <c r="IN79" s="233"/>
      <c r="IO79" s="233"/>
      <c r="IP79" s="233"/>
      <c r="IQ79" s="233"/>
      <c r="IR79" s="233"/>
      <c r="IS79" s="233"/>
      <c r="IT79" s="233"/>
      <c r="IU79" s="233"/>
      <c r="IV79" s="965"/>
    </row>
    <row r="80" spans="1:256" s="505" customFormat="1" ht="24" customHeight="1">
      <c r="A80" s="468">
        <v>60</v>
      </c>
      <c r="B80" s="465" t="s">
        <v>709</v>
      </c>
      <c r="C80" s="254" t="s">
        <v>802</v>
      </c>
      <c r="D80" s="465" t="s">
        <v>725</v>
      </c>
      <c r="E80" s="953" t="s">
        <v>722</v>
      </c>
      <c r="F80" s="959">
        <v>6480</v>
      </c>
      <c r="G80" s="959">
        <v>2592</v>
      </c>
      <c r="H80" s="973">
        <v>1944</v>
      </c>
      <c r="I80" s="830">
        <v>473</v>
      </c>
      <c r="J80" s="959">
        <f t="shared" si="18"/>
        <v>1471</v>
      </c>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c r="EI80" s="233"/>
      <c r="EJ80" s="233"/>
      <c r="EK80" s="233"/>
      <c r="EL80" s="233"/>
      <c r="EM80" s="233"/>
      <c r="EN80" s="233"/>
      <c r="EO80" s="233"/>
      <c r="EP80" s="233"/>
      <c r="EQ80" s="233"/>
      <c r="ER80" s="233"/>
      <c r="ES80" s="233"/>
      <c r="ET80" s="233"/>
      <c r="EU80" s="233"/>
      <c r="EV80" s="233"/>
      <c r="EW80" s="233"/>
      <c r="EX80" s="233"/>
      <c r="EY80" s="233"/>
      <c r="EZ80" s="233"/>
      <c r="FA80" s="233"/>
      <c r="FB80" s="233"/>
      <c r="FC80" s="233"/>
      <c r="FD80" s="233"/>
      <c r="FE80" s="233"/>
      <c r="FF80" s="233"/>
      <c r="FG80" s="233"/>
      <c r="FH80" s="233"/>
      <c r="FI80" s="233"/>
      <c r="FJ80" s="233"/>
      <c r="FK80" s="233"/>
      <c r="FL80" s="233"/>
      <c r="FM80" s="233"/>
      <c r="FN80" s="233"/>
      <c r="FO80" s="233"/>
      <c r="FP80" s="233"/>
      <c r="FQ80" s="233"/>
      <c r="FR80" s="233"/>
      <c r="FS80" s="233"/>
      <c r="FT80" s="233"/>
      <c r="FU80" s="233"/>
      <c r="FV80" s="233"/>
      <c r="FW80" s="233"/>
      <c r="FX80" s="233"/>
      <c r="FY80" s="233"/>
      <c r="FZ80" s="233"/>
      <c r="GA80" s="233"/>
      <c r="GB80" s="233"/>
      <c r="GC80" s="233"/>
      <c r="GD80" s="233"/>
      <c r="GE80" s="233"/>
      <c r="GF80" s="233"/>
      <c r="GG80" s="233"/>
      <c r="GH80" s="233"/>
      <c r="GI80" s="233"/>
      <c r="GJ80" s="233"/>
      <c r="GK80" s="233"/>
      <c r="GL80" s="233"/>
      <c r="GM80" s="233"/>
      <c r="GN80" s="233"/>
      <c r="GO80" s="233"/>
      <c r="GP80" s="233"/>
      <c r="GQ80" s="233"/>
      <c r="GR80" s="233"/>
      <c r="GS80" s="233"/>
      <c r="GT80" s="233"/>
      <c r="GU80" s="233"/>
      <c r="GV80" s="233"/>
      <c r="GW80" s="233"/>
      <c r="GX80" s="233"/>
      <c r="GY80" s="233"/>
      <c r="GZ80" s="233"/>
      <c r="HA80" s="233"/>
      <c r="HB80" s="233"/>
      <c r="HC80" s="233"/>
      <c r="HD80" s="233"/>
      <c r="HE80" s="233"/>
      <c r="HF80" s="233"/>
      <c r="HG80" s="233"/>
      <c r="HH80" s="233"/>
      <c r="HI80" s="233"/>
      <c r="HJ80" s="233"/>
      <c r="HK80" s="233"/>
      <c r="HL80" s="233"/>
      <c r="HM80" s="233"/>
      <c r="HN80" s="233"/>
      <c r="HO80" s="233"/>
      <c r="HP80" s="233"/>
      <c r="HQ80" s="233"/>
      <c r="HR80" s="233"/>
      <c r="HS80" s="233"/>
      <c r="HT80" s="233"/>
      <c r="HU80" s="233"/>
      <c r="HV80" s="233"/>
      <c r="HW80" s="233"/>
      <c r="HX80" s="233"/>
      <c r="HY80" s="233"/>
      <c r="HZ80" s="233"/>
      <c r="IA80" s="233"/>
      <c r="IB80" s="233"/>
      <c r="IC80" s="233"/>
      <c r="ID80" s="233"/>
      <c r="IE80" s="233"/>
      <c r="IF80" s="233"/>
      <c r="IG80" s="233"/>
      <c r="IH80" s="233"/>
      <c r="II80" s="233"/>
      <c r="IJ80" s="233"/>
      <c r="IK80" s="233"/>
      <c r="IL80" s="233"/>
      <c r="IM80" s="233"/>
      <c r="IN80" s="233"/>
      <c r="IO80" s="233"/>
      <c r="IP80" s="233"/>
      <c r="IQ80" s="233"/>
      <c r="IR80" s="233"/>
      <c r="IS80" s="233"/>
      <c r="IT80" s="233"/>
      <c r="IU80" s="233"/>
      <c r="IV80" s="965"/>
    </row>
    <row r="81" spans="1:10" s="233" customFormat="1" ht="24" customHeight="1">
      <c r="A81" s="468">
        <v>61</v>
      </c>
      <c r="B81" s="465" t="s">
        <v>675</v>
      </c>
      <c r="C81" s="254" t="s">
        <v>803</v>
      </c>
      <c r="D81" s="465" t="s">
        <v>721</v>
      </c>
      <c r="E81" s="953" t="s">
        <v>722</v>
      </c>
      <c r="F81" s="959">
        <v>5400</v>
      </c>
      <c r="G81" s="959">
        <v>2160</v>
      </c>
      <c r="H81" s="973">
        <v>1620</v>
      </c>
      <c r="I81" s="830">
        <v>394</v>
      </c>
      <c r="J81" s="959">
        <f t="shared" si="18"/>
        <v>1226</v>
      </c>
    </row>
    <row r="82" spans="1:256" s="505" customFormat="1" ht="24" customHeight="1">
      <c r="A82" s="468">
        <v>62</v>
      </c>
      <c r="B82" s="465" t="s">
        <v>677</v>
      </c>
      <c r="C82" s="254" t="s">
        <v>804</v>
      </c>
      <c r="D82" s="465" t="s">
        <v>725</v>
      </c>
      <c r="E82" s="953" t="s">
        <v>748</v>
      </c>
      <c r="F82" s="959">
        <v>900</v>
      </c>
      <c r="G82" s="959">
        <v>3456</v>
      </c>
      <c r="H82" s="973">
        <v>2592</v>
      </c>
      <c r="I82" s="830">
        <v>-5148</v>
      </c>
      <c r="J82" s="959">
        <f t="shared" si="18"/>
        <v>0</v>
      </c>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3"/>
      <c r="EH82" s="233"/>
      <c r="EI82" s="233"/>
      <c r="EJ82" s="233"/>
      <c r="EK82" s="233"/>
      <c r="EL82" s="233"/>
      <c r="EM82" s="233"/>
      <c r="EN82" s="233"/>
      <c r="EO82" s="233"/>
      <c r="EP82" s="233"/>
      <c r="EQ82" s="233"/>
      <c r="ER82" s="233"/>
      <c r="ES82" s="233"/>
      <c r="ET82" s="233"/>
      <c r="EU82" s="233"/>
      <c r="EV82" s="233"/>
      <c r="EW82" s="233"/>
      <c r="EX82" s="233"/>
      <c r="EY82" s="233"/>
      <c r="EZ82" s="233"/>
      <c r="FA82" s="233"/>
      <c r="FB82" s="233"/>
      <c r="FC82" s="233"/>
      <c r="FD82" s="233"/>
      <c r="FE82" s="233"/>
      <c r="FF82" s="233"/>
      <c r="FG82" s="233"/>
      <c r="FH82" s="233"/>
      <c r="FI82" s="233"/>
      <c r="FJ82" s="233"/>
      <c r="FK82" s="233"/>
      <c r="FL82" s="233"/>
      <c r="FM82" s="233"/>
      <c r="FN82" s="233"/>
      <c r="FO82" s="233"/>
      <c r="FP82" s="233"/>
      <c r="FQ82" s="233"/>
      <c r="FR82" s="233"/>
      <c r="FS82" s="233"/>
      <c r="FT82" s="233"/>
      <c r="FU82" s="233"/>
      <c r="FV82" s="233"/>
      <c r="FW82" s="233"/>
      <c r="FX82" s="233"/>
      <c r="FY82" s="233"/>
      <c r="FZ82" s="233"/>
      <c r="GA82" s="233"/>
      <c r="GB82" s="233"/>
      <c r="GC82" s="233"/>
      <c r="GD82" s="233"/>
      <c r="GE82" s="233"/>
      <c r="GF82" s="233"/>
      <c r="GG82" s="233"/>
      <c r="GH82" s="233"/>
      <c r="GI82" s="233"/>
      <c r="GJ82" s="233"/>
      <c r="GK82" s="233"/>
      <c r="GL82" s="233"/>
      <c r="GM82" s="233"/>
      <c r="GN82" s="233"/>
      <c r="GO82" s="233"/>
      <c r="GP82" s="233"/>
      <c r="GQ82" s="233"/>
      <c r="GR82" s="233"/>
      <c r="GS82" s="233"/>
      <c r="GT82" s="233"/>
      <c r="GU82" s="233"/>
      <c r="GV82" s="233"/>
      <c r="GW82" s="233"/>
      <c r="GX82" s="233"/>
      <c r="GY82" s="233"/>
      <c r="GZ82" s="233"/>
      <c r="HA82" s="233"/>
      <c r="HB82" s="233"/>
      <c r="HC82" s="233"/>
      <c r="HD82" s="233"/>
      <c r="HE82" s="233"/>
      <c r="HF82" s="233"/>
      <c r="HG82" s="233"/>
      <c r="HH82" s="233"/>
      <c r="HI82" s="233"/>
      <c r="HJ82" s="233"/>
      <c r="HK82" s="233"/>
      <c r="HL82" s="233"/>
      <c r="HM82" s="233"/>
      <c r="HN82" s="233"/>
      <c r="HO82" s="233"/>
      <c r="HP82" s="233"/>
      <c r="HQ82" s="233"/>
      <c r="HR82" s="233"/>
      <c r="HS82" s="233"/>
      <c r="HT82" s="233"/>
      <c r="HU82" s="233"/>
      <c r="HV82" s="233"/>
      <c r="HW82" s="233"/>
      <c r="HX82" s="233"/>
      <c r="HY82" s="233"/>
      <c r="HZ82" s="233"/>
      <c r="IA82" s="233"/>
      <c r="IB82" s="233"/>
      <c r="IC82" s="233"/>
      <c r="ID82" s="233"/>
      <c r="IE82" s="233"/>
      <c r="IF82" s="233"/>
      <c r="IG82" s="233"/>
      <c r="IH82" s="233"/>
      <c r="II82" s="233"/>
      <c r="IJ82" s="233"/>
      <c r="IK82" s="233"/>
      <c r="IL82" s="233"/>
      <c r="IM82" s="233"/>
      <c r="IN82" s="233"/>
      <c r="IO82" s="233"/>
      <c r="IP82" s="233"/>
      <c r="IQ82" s="233"/>
      <c r="IR82" s="233"/>
      <c r="IS82" s="233"/>
      <c r="IT82" s="233"/>
      <c r="IU82" s="233"/>
      <c r="IV82" s="965"/>
    </row>
    <row r="83" spans="1:10" s="233" customFormat="1" ht="24" customHeight="1">
      <c r="A83" s="468">
        <v>63</v>
      </c>
      <c r="B83" s="465" t="s">
        <v>679</v>
      </c>
      <c r="C83" s="254" t="s">
        <v>805</v>
      </c>
      <c r="D83" s="465" t="s">
        <v>721</v>
      </c>
      <c r="E83" s="953" t="s">
        <v>722</v>
      </c>
      <c r="F83" s="959">
        <v>7560</v>
      </c>
      <c r="G83" s="959">
        <v>3024</v>
      </c>
      <c r="H83" s="973">
        <v>2268</v>
      </c>
      <c r="I83" s="830">
        <v>552</v>
      </c>
      <c r="J83" s="959">
        <f t="shared" si="18"/>
        <v>1716</v>
      </c>
    </row>
    <row r="84" spans="1:256" s="505" customFormat="1" ht="24" customHeight="1">
      <c r="A84" s="468">
        <v>64</v>
      </c>
      <c r="B84" s="465" t="s">
        <v>710</v>
      </c>
      <c r="C84" s="254" t="s">
        <v>806</v>
      </c>
      <c r="D84" s="465" t="s">
        <v>725</v>
      </c>
      <c r="E84" s="953" t="s">
        <v>722</v>
      </c>
      <c r="F84" s="959">
        <v>6000</v>
      </c>
      <c r="G84" s="959">
        <v>462</v>
      </c>
      <c r="H84" s="973">
        <v>1938</v>
      </c>
      <c r="I84" s="830">
        <v>2238</v>
      </c>
      <c r="J84" s="959">
        <f t="shared" si="18"/>
        <v>1362</v>
      </c>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c r="EI84" s="233"/>
      <c r="EJ84" s="233"/>
      <c r="EK84" s="233"/>
      <c r="EL84" s="233"/>
      <c r="EM84" s="233"/>
      <c r="EN84" s="233"/>
      <c r="EO84" s="233"/>
      <c r="EP84" s="233"/>
      <c r="EQ84" s="233"/>
      <c r="ER84" s="233"/>
      <c r="ES84" s="233"/>
      <c r="ET84" s="233"/>
      <c r="EU84" s="233"/>
      <c r="EV84" s="233"/>
      <c r="EW84" s="233"/>
      <c r="EX84" s="233"/>
      <c r="EY84" s="233"/>
      <c r="EZ84" s="233"/>
      <c r="FA84" s="233"/>
      <c r="FB84" s="233"/>
      <c r="FC84" s="233"/>
      <c r="FD84" s="233"/>
      <c r="FE84" s="233"/>
      <c r="FF84" s="233"/>
      <c r="FG84" s="233"/>
      <c r="FH84" s="233"/>
      <c r="FI84" s="233"/>
      <c r="FJ84" s="233"/>
      <c r="FK84" s="233"/>
      <c r="FL84" s="233"/>
      <c r="FM84" s="233"/>
      <c r="FN84" s="233"/>
      <c r="FO84" s="233"/>
      <c r="FP84" s="233"/>
      <c r="FQ84" s="233"/>
      <c r="FR84" s="233"/>
      <c r="FS84" s="233"/>
      <c r="FT84" s="233"/>
      <c r="FU84" s="233"/>
      <c r="FV84" s="233"/>
      <c r="FW84" s="233"/>
      <c r="FX84" s="233"/>
      <c r="FY84" s="233"/>
      <c r="FZ84" s="233"/>
      <c r="GA84" s="233"/>
      <c r="GB84" s="233"/>
      <c r="GC84" s="233"/>
      <c r="GD84" s="233"/>
      <c r="GE84" s="233"/>
      <c r="GF84" s="233"/>
      <c r="GG84" s="233"/>
      <c r="GH84" s="233"/>
      <c r="GI84" s="233"/>
      <c r="GJ84" s="233"/>
      <c r="GK84" s="233"/>
      <c r="GL84" s="233"/>
      <c r="GM84" s="233"/>
      <c r="GN84" s="233"/>
      <c r="GO84" s="233"/>
      <c r="GP84" s="233"/>
      <c r="GQ84" s="233"/>
      <c r="GR84" s="233"/>
      <c r="GS84" s="233"/>
      <c r="GT84" s="233"/>
      <c r="GU84" s="233"/>
      <c r="GV84" s="233"/>
      <c r="GW84" s="233"/>
      <c r="GX84" s="233"/>
      <c r="GY84" s="233"/>
      <c r="GZ84" s="233"/>
      <c r="HA84" s="233"/>
      <c r="HB84" s="233"/>
      <c r="HC84" s="233"/>
      <c r="HD84" s="233"/>
      <c r="HE84" s="233"/>
      <c r="HF84" s="233"/>
      <c r="HG84" s="233"/>
      <c r="HH84" s="233"/>
      <c r="HI84" s="233"/>
      <c r="HJ84" s="233"/>
      <c r="HK84" s="233"/>
      <c r="HL84" s="233"/>
      <c r="HM84" s="233"/>
      <c r="HN84" s="233"/>
      <c r="HO84" s="233"/>
      <c r="HP84" s="233"/>
      <c r="HQ84" s="233"/>
      <c r="HR84" s="233"/>
      <c r="HS84" s="233"/>
      <c r="HT84" s="233"/>
      <c r="HU84" s="233"/>
      <c r="HV84" s="233"/>
      <c r="HW84" s="233"/>
      <c r="HX84" s="233"/>
      <c r="HY84" s="233"/>
      <c r="HZ84" s="233"/>
      <c r="IA84" s="233"/>
      <c r="IB84" s="233"/>
      <c r="IC84" s="233"/>
      <c r="ID84" s="233"/>
      <c r="IE84" s="233"/>
      <c r="IF84" s="233"/>
      <c r="IG84" s="233"/>
      <c r="IH84" s="233"/>
      <c r="II84" s="233"/>
      <c r="IJ84" s="233"/>
      <c r="IK84" s="233"/>
      <c r="IL84" s="233"/>
      <c r="IM84" s="233"/>
      <c r="IN84" s="233"/>
      <c r="IO84" s="233"/>
      <c r="IP84" s="233"/>
      <c r="IQ84" s="233"/>
      <c r="IR84" s="233"/>
      <c r="IS84" s="233"/>
      <c r="IT84" s="233"/>
      <c r="IU84" s="233"/>
      <c r="IV84" s="965"/>
    </row>
    <row r="85" spans="1:10" s="233" customFormat="1" ht="24" customHeight="1">
      <c r="A85" s="468">
        <v>65</v>
      </c>
      <c r="B85" s="465" t="s">
        <v>711</v>
      </c>
      <c r="C85" s="254" t="s">
        <v>807</v>
      </c>
      <c r="D85" s="465" t="s">
        <v>721</v>
      </c>
      <c r="E85" s="953" t="s">
        <v>722</v>
      </c>
      <c r="F85" s="959">
        <v>4500</v>
      </c>
      <c r="G85" s="959">
        <v>1800</v>
      </c>
      <c r="H85" s="973">
        <v>1350</v>
      </c>
      <c r="I85" s="830">
        <v>329</v>
      </c>
      <c r="J85" s="959">
        <f t="shared" si="18"/>
        <v>1021</v>
      </c>
    </row>
    <row r="86" spans="1:10" s="233" customFormat="1" ht="24" customHeight="1">
      <c r="A86" s="468">
        <v>66</v>
      </c>
      <c r="B86" s="465" t="s">
        <v>681</v>
      </c>
      <c r="C86" s="254" t="s">
        <v>808</v>
      </c>
      <c r="D86" s="465" t="s">
        <v>725</v>
      </c>
      <c r="E86" s="953" t="s">
        <v>748</v>
      </c>
      <c r="F86" s="959">
        <v>9600</v>
      </c>
      <c r="G86" s="959">
        <v>462</v>
      </c>
      <c r="H86" s="973">
        <v>3378</v>
      </c>
      <c r="I86" s="830">
        <v>0</v>
      </c>
      <c r="J86" s="959">
        <f t="shared" si="18"/>
        <v>5760</v>
      </c>
    </row>
    <row r="87" spans="1:10" s="233" customFormat="1" ht="24" customHeight="1">
      <c r="A87" s="468">
        <v>67</v>
      </c>
      <c r="B87" s="465" t="s">
        <v>683</v>
      </c>
      <c r="C87" s="254" t="s">
        <v>809</v>
      </c>
      <c r="D87" s="465" t="s">
        <v>721</v>
      </c>
      <c r="E87" s="953" t="s">
        <v>722</v>
      </c>
      <c r="F87" s="959">
        <v>900</v>
      </c>
      <c r="G87" s="959">
        <v>900</v>
      </c>
      <c r="H87" s="973">
        <v>0</v>
      </c>
      <c r="I87" s="830">
        <v>0</v>
      </c>
      <c r="J87" s="959">
        <f t="shared" si="18"/>
        <v>0</v>
      </c>
    </row>
    <row r="88" spans="1:10" s="233" customFormat="1" ht="24" customHeight="1">
      <c r="A88" s="468">
        <v>68</v>
      </c>
      <c r="B88" s="465" t="s">
        <v>686</v>
      </c>
      <c r="C88" s="254" t="s">
        <v>810</v>
      </c>
      <c r="D88" s="465" t="s">
        <v>721</v>
      </c>
      <c r="E88" s="953" t="s">
        <v>722</v>
      </c>
      <c r="F88" s="959">
        <v>7980</v>
      </c>
      <c r="G88" s="959">
        <v>3192</v>
      </c>
      <c r="H88" s="973">
        <v>2394</v>
      </c>
      <c r="I88" s="830">
        <v>583</v>
      </c>
      <c r="J88" s="959">
        <f t="shared" si="18"/>
        <v>1811</v>
      </c>
    </row>
    <row r="89" spans="1:10" s="233" customFormat="1" ht="24" customHeight="1">
      <c r="A89" s="468">
        <v>69</v>
      </c>
      <c r="B89" s="465" t="s">
        <v>691</v>
      </c>
      <c r="C89" s="254" t="s">
        <v>811</v>
      </c>
      <c r="D89" s="465" t="s">
        <v>725</v>
      </c>
      <c r="E89" s="953" t="s">
        <v>722</v>
      </c>
      <c r="F89" s="959">
        <v>8640</v>
      </c>
      <c r="G89" s="959">
        <v>462</v>
      </c>
      <c r="H89" s="973">
        <v>2994</v>
      </c>
      <c r="I89" s="830">
        <v>3223</v>
      </c>
      <c r="J89" s="959">
        <f t="shared" si="18"/>
        <v>1961</v>
      </c>
    </row>
    <row r="90" spans="1:256" s="505" customFormat="1" ht="24" customHeight="1">
      <c r="A90" s="468">
        <v>70</v>
      </c>
      <c r="B90" s="465" t="s">
        <v>693</v>
      </c>
      <c r="C90" s="254" t="s">
        <v>812</v>
      </c>
      <c r="D90" s="465" t="s">
        <v>725</v>
      </c>
      <c r="E90" s="953" t="s">
        <v>722</v>
      </c>
      <c r="F90" s="959">
        <v>7560</v>
      </c>
      <c r="G90" s="959">
        <v>3024</v>
      </c>
      <c r="H90" s="973">
        <v>2268</v>
      </c>
      <c r="I90" s="830">
        <v>552</v>
      </c>
      <c r="J90" s="959">
        <f t="shared" si="18"/>
        <v>1716</v>
      </c>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233"/>
      <c r="DO90" s="233"/>
      <c r="DP90" s="233"/>
      <c r="DQ90" s="233"/>
      <c r="DR90" s="233"/>
      <c r="DS90" s="233"/>
      <c r="DT90" s="233"/>
      <c r="DU90" s="233"/>
      <c r="DV90" s="233"/>
      <c r="DW90" s="233"/>
      <c r="DX90" s="233"/>
      <c r="DY90" s="233"/>
      <c r="DZ90" s="233"/>
      <c r="EA90" s="233"/>
      <c r="EB90" s="233"/>
      <c r="EC90" s="233"/>
      <c r="ED90" s="233"/>
      <c r="EE90" s="233"/>
      <c r="EF90" s="233"/>
      <c r="EG90" s="233"/>
      <c r="EH90" s="233"/>
      <c r="EI90" s="233"/>
      <c r="EJ90" s="233"/>
      <c r="EK90" s="233"/>
      <c r="EL90" s="233"/>
      <c r="EM90" s="233"/>
      <c r="EN90" s="233"/>
      <c r="EO90" s="233"/>
      <c r="EP90" s="233"/>
      <c r="EQ90" s="233"/>
      <c r="ER90" s="233"/>
      <c r="ES90" s="233"/>
      <c r="ET90" s="233"/>
      <c r="EU90" s="233"/>
      <c r="EV90" s="233"/>
      <c r="EW90" s="233"/>
      <c r="EX90" s="233"/>
      <c r="EY90" s="233"/>
      <c r="EZ90" s="233"/>
      <c r="FA90" s="233"/>
      <c r="FB90" s="233"/>
      <c r="FC90" s="233"/>
      <c r="FD90" s="233"/>
      <c r="FE90" s="233"/>
      <c r="FF90" s="233"/>
      <c r="FG90" s="233"/>
      <c r="FH90" s="233"/>
      <c r="FI90" s="233"/>
      <c r="FJ90" s="233"/>
      <c r="FK90" s="233"/>
      <c r="FL90" s="233"/>
      <c r="FM90" s="233"/>
      <c r="FN90" s="233"/>
      <c r="FO90" s="233"/>
      <c r="FP90" s="233"/>
      <c r="FQ90" s="233"/>
      <c r="FR90" s="233"/>
      <c r="FS90" s="233"/>
      <c r="FT90" s="233"/>
      <c r="FU90" s="233"/>
      <c r="FV90" s="233"/>
      <c r="FW90" s="233"/>
      <c r="FX90" s="233"/>
      <c r="FY90" s="233"/>
      <c r="FZ90" s="233"/>
      <c r="GA90" s="233"/>
      <c r="GB90" s="233"/>
      <c r="GC90" s="233"/>
      <c r="GD90" s="233"/>
      <c r="GE90" s="233"/>
      <c r="GF90" s="233"/>
      <c r="GG90" s="233"/>
      <c r="GH90" s="233"/>
      <c r="GI90" s="233"/>
      <c r="GJ90" s="233"/>
      <c r="GK90" s="233"/>
      <c r="GL90" s="233"/>
      <c r="GM90" s="233"/>
      <c r="GN90" s="233"/>
      <c r="GO90" s="233"/>
      <c r="GP90" s="233"/>
      <c r="GQ90" s="233"/>
      <c r="GR90" s="233"/>
      <c r="GS90" s="233"/>
      <c r="GT90" s="233"/>
      <c r="GU90" s="233"/>
      <c r="GV90" s="233"/>
      <c r="GW90" s="233"/>
      <c r="GX90" s="233"/>
      <c r="GY90" s="233"/>
      <c r="GZ90" s="233"/>
      <c r="HA90" s="233"/>
      <c r="HB90" s="233"/>
      <c r="HC90" s="233"/>
      <c r="HD90" s="233"/>
      <c r="HE90" s="233"/>
      <c r="HF90" s="233"/>
      <c r="HG90" s="233"/>
      <c r="HH90" s="233"/>
      <c r="HI90" s="233"/>
      <c r="HJ90" s="233"/>
      <c r="HK90" s="233"/>
      <c r="HL90" s="233"/>
      <c r="HM90" s="233"/>
      <c r="HN90" s="233"/>
      <c r="HO90" s="233"/>
      <c r="HP90" s="233"/>
      <c r="HQ90" s="233"/>
      <c r="HR90" s="233"/>
      <c r="HS90" s="233"/>
      <c r="HT90" s="233"/>
      <c r="HU90" s="233"/>
      <c r="HV90" s="233"/>
      <c r="HW90" s="233"/>
      <c r="HX90" s="233"/>
      <c r="HY90" s="233"/>
      <c r="HZ90" s="233"/>
      <c r="IA90" s="233"/>
      <c r="IB90" s="233"/>
      <c r="IC90" s="233"/>
      <c r="ID90" s="233"/>
      <c r="IE90" s="233"/>
      <c r="IF90" s="233"/>
      <c r="IG90" s="233"/>
      <c r="IH90" s="233"/>
      <c r="II90" s="233"/>
      <c r="IJ90" s="233"/>
      <c r="IK90" s="233"/>
      <c r="IL90" s="233"/>
      <c r="IM90" s="233"/>
      <c r="IN90" s="233"/>
      <c r="IO90" s="233"/>
      <c r="IP90" s="233"/>
      <c r="IQ90" s="233"/>
      <c r="IR90" s="233"/>
      <c r="IS90" s="233"/>
      <c r="IT90" s="233"/>
      <c r="IU90" s="233"/>
      <c r="IV90" s="965"/>
    </row>
    <row r="91" spans="1:10" ht="39" customHeight="1">
      <c r="A91" s="960" t="s">
        <v>813</v>
      </c>
      <c r="B91" s="960"/>
      <c r="C91" s="960"/>
      <c r="D91" s="960"/>
      <c r="E91" s="960"/>
      <c r="F91" s="960"/>
      <c r="G91" s="960"/>
      <c r="H91" s="960"/>
      <c r="I91" s="960"/>
      <c r="J91" s="960"/>
    </row>
  </sheetData>
  <sheetProtection/>
  <protectedRanges>
    <protectedRange sqref="B69 B57:C58 B54:C55 B61:C63 B86:C86 B71:C76" name="区域1_5"/>
    <protectedRange sqref="C69" name="区域1_1_2_1"/>
    <protectedRange sqref="B61:C61" name="区域1_20_1"/>
    <protectedRange sqref="B88:C88" name="区域1_23_1"/>
    <protectedRange sqref="B76:C76" name="区域1_24_1"/>
    <protectedRange sqref="B73" name="区域1_28_1"/>
    <protectedRange sqref="C73" name="区域1_29_1"/>
    <protectedRange sqref="B22" name="区域1_30_1_1"/>
    <protectedRange sqref="B84:C84" name="区域1_1_1"/>
    <protectedRange sqref="B17:C17" name="区域1_2_1"/>
    <protectedRange sqref="B68:C68" name="区域1_4_1"/>
    <protectedRange sqref="B60:C60" name="区域1_16_1"/>
    <protectedRange sqref="B83:C83" name="区域1_10_1"/>
    <protectedRange sqref="B58 B20:C22 A65517:IN65517 B45:C49 B15:C18 A65517:IN65517 C55:C56 C42 B39:C43 B33:C36 B57:C57 B10:C10 B25:C26 B80:C81" name="区域1_11_1"/>
    <protectedRange sqref="B65" name="区域1_2_1_2"/>
    <protectedRange sqref="C65" name="区域1_1_2_1_1_1"/>
    <protectedRange sqref="A65517:IN65517" name="区域1_3_2_1"/>
    <protectedRange sqref="A65517:IN65517" name="区域1_4_6_1"/>
    <protectedRange sqref="A65517:IN65517" name="区域1_5_2_2"/>
    <protectedRange sqref="B32:C32" name="区域1_8_6_1"/>
    <protectedRange sqref="B82:C82" name="区域1_9_1_2"/>
    <protectedRange sqref="B90:C90" name="区域1_10_2_2"/>
    <protectedRange sqref="B79" name="区域1_10_1_1_1"/>
    <protectedRange sqref="B51:C90" name="区域1_13_2_1"/>
    <protectedRange sqref="B42" name="区域1_14_1_1"/>
    <protectedRange sqref="C39 B9:C11" name="区域1_16_2_1"/>
    <protectedRange sqref="B39" name="区域1_16_1_1_1"/>
    <protectedRange sqref="B55" name="区域1_17_1_1"/>
    <protectedRange sqref="B56" name="区域1_18_1_2"/>
    <protectedRange sqref="B77:C77" name="区域1_21_1_2"/>
    <protectedRange sqref="B62:C62" name="区域1_26_1_2"/>
    <protectedRange sqref="C58" name="区域1_27_1_1"/>
    <protectedRange sqref="B66" name="区域1_28_1_2"/>
    <protectedRange sqref="B78:C78" name="区域1_7_1_2"/>
    <protectedRange sqref="A65517:IN65517" name="区域1_3_3_1"/>
    <protectedRange sqref="A65517:IN65517" name="区域1_5_2_1_1"/>
    <protectedRange sqref="A65517:IN65517" name="区域1_5_1"/>
    <protectedRange sqref="A65517:IN65517" name="区域1_3_1_2"/>
    <protectedRange sqref="A65517:IN65517" name="区域1_9_1_3"/>
    <protectedRange sqref="A65517:IN65517" name="区域1_13_1_2"/>
    <protectedRange sqref="A65517:IN65517" name="区域1_19_1_1"/>
    <protectedRange sqref="A65517:IN65517" name="区域1_5_1_1_1"/>
    <protectedRange sqref="A65517:IN65517" name="区域1_43_1_1"/>
    <protectedRange sqref="A65517:IN65517" name="区域1_44_1_1"/>
    <protectedRange sqref="A65517:IN65517" name="区域1_3_1_1_1"/>
    <protectedRange sqref="A65517:IN65517" name="区域1_4_5_1_1"/>
    <protectedRange sqref="A65517:IN65517" name="区域1_45_1_1"/>
  </protectedRanges>
  <mergeCells count="6">
    <mergeCell ref="A1:J1"/>
    <mergeCell ref="A2:J2"/>
    <mergeCell ref="A3:J3"/>
    <mergeCell ref="A5:C5"/>
    <mergeCell ref="A6:C6"/>
    <mergeCell ref="A91:J91"/>
  </mergeCells>
  <printOptions horizontalCentered="1"/>
  <pageMargins left="0.590277777777778" right="0.590277777777778" top="0.590277777777778" bottom="0.786805555555556" header="0.511805555555556" footer="0.511805555555556"/>
  <pageSetup fitToHeight="0" fitToWidth="1" horizontalDpi="600" verticalDpi="600" orientation="landscape" paperSize="9" scale="84"/>
</worksheet>
</file>

<file path=xl/worksheets/sheet40.xml><?xml version="1.0" encoding="utf-8"?>
<worksheet xmlns="http://schemas.openxmlformats.org/spreadsheetml/2006/main" xmlns:r="http://schemas.openxmlformats.org/officeDocument/2006/relationships">
  <dimension ref="A1:K21"/>
  <sheetViews>
    <sheetView zoomScaleSheetLayoutView="100" workbookViewId="0" topLeftCell="A1">
      <selection activeCell="A2" sqref="A2:J2"/>
    </sheetView>
  </sheetViews>
  <sheetFormatPr defaultColWidth="11.7109375" defaultRowHeight="12.75"/>
  <cols>
    <col min="1" max="1" width="13.421875" style="89" customWidth="1"/>
    <col min="2" max="2" width="11.28125" style="89" customWidth="1"/>
    <col min="3" max="3" width="8.8515625" style="89" customWidth="1"/>
    <col min="4" max="4" width="10.8515625" style="89" customWidth="1"/>
    <col min="5" max="5" width="15.7109375" style="89" bestFit="1" customWidth="1"/>
    <col min="6" max="6" width="3.8515625" style="89" customWidth="1"/>
    <col min="7" max="7" width="13.140625" style="89" customWidth="1"/>
    <col min="8" max="8" width="11.7109375" style="89" customWidth="1"/>
    <col min="9" max="9" width="10.28125" style="89" customWidth="1"/>
    <col min="10" max="10" width="10.421875" style="89" customWidth="1"/>
    <col min="11" max="11" width="38.57421875" style="89" customWidth="1"/>
    <col min="12" max="243" width="11.7109375" style="89" customWidth="1"/>
    <col min="244" max="16384" width="11.7109375" style="90" customWidth="1"/>
  </cols>
  <sheetData>
    <row r="1" ht="14.25">
      <c r="A1" s="91" t="s">
        <v>2303</v>
      </c>
    </row>
    <row r="2" spans="1:10" s="89" customFormat="1" ht="27.75" customHeight="1">
      <c r="A2" s="7" t="s">
        <v>2304</v>
      </c>
      <c r="B2" s="7"/>
      <c r="C2" s="7"/>
      <c r="D2" s="7"/>
      <c r="E2" s="7"/>
      <c r="F2" s="7"/>
      <c r="G2" s="7"/>
      <c r="H2" s="7"/>
      <c r="I2" s="7"/>
      <c r="J2" s="7"/>
    </row>
    <row r="3" spans="1:10" s="89" customFormat="1" ht="19.5" customHeight="1">
      <c r="A3" s="8" t="s">
        <v>2</v>
      </c>
      <c r="B3" s="9"/>
      <c r="C3" s="9"/>
      <c r="D3" s="9"/>
      <c r="E3" s="9"/>
      <c r="F3" s="9"/>
      <c r="G3" s="9"/>
      <c r="H3" s="9"/>
      <c r="I3" s="9"/>
      <c r="J3" s="9"/>
    </row>
    <row r="4" spans="1:11" s="89" customFormat="1" ht="30" customHeight="1">
      <c r="A4" s="113" t="s">
        <v>2055</v>
      </c>
      <c r="B4" s="113" t="s">
        <v>2056</v>
      </c>
      <c r="C4" s="113"/>
      <c r="D4" s="113" t="s">
        <v>2057</v>
      </c>
      <c r="E4" s="113" t="s">
        <v>2305</v>
      </c>
      <c r="F4" s="113"/>
      <c r="G4" s="113" t="s">
        <v>2059</v>
      </c>
      <c r="H4" s="114" t="s">
        <v>73</v>
      </c>
      <c r="I4" s="135"/>
      <c r="J4" s="117"/>
      <c r="K4" s="98"/>
    </row>
    <row r="5" spans="1:10" s="89" customFormat="1" ht="30" customHeight="1">
      <c r="A5" s="113" t="s">
        <v>2060</v>
      </c>
      <c r="B5" s="115" t="s">
        <v>1785</v>
      </c>
      <c r="C5" s="115"/>
      <c r="D5" s="113" t="s">
        <v>2061</v>
      </c>
      <c r="E5" s="113" t="s">
        <v>2062</v>
      </c>
      <c r="F5" s="113"/>
      <c r="G5" s="113" t="s">
        <v>2063</v>
      </c>
      <c r="H5" s="115" t="s">
        <v>2064</v>
      </c>
      <c r="I5" s="115"/>
      <c r="J5" s="115"/>
    </row>
    <row r="6" spans="1:10" s="89" customFormat="1" ht="78" customHeight="1">
      <c r="A6" s="113" t="s">
        <v>2065</v>
      </c>
      <c r="B6" s="115" t="s">
        <v>2261</v>
      </c>
      <c r="C6" s="115"/>
      <c r="D6" s="113" t="s">
        <v>2067</v>
      </c>
      <c r="E6" s="116" t="s">
        <v>73</v>
      </c>
      <c r="F6" s="116"/>
      <c r="G6" s="113" t="s">
        <v>2068</v>
      </c>
      <c r="H6" s="115" t="s">
        <v>2306</v>
      </c>
      <c r="I6" s="115"/>
      <c r="J6" s="115"/>
    </row>
    <row r="7" spans="1:10" s="89" customFormat="1" ht="30" customHeight="1">
      <c r="A7" s="113" t="s">
        <v>2235</v>
      </c>
      <c r="B7" s="113" t="s">
        <v>2263</v>
      </c>
      <c r="C7" s="113"/>
      <c r="D7" s="113" t="s">
        <v>2166</v>
      </c>
      <c r="E7" s="113" t="s">
        <v>2075</v>
      </c>
      <c r="F7" s="113"/>
      <c r="G7" s="113" t="s">
        <v>2167</v>
      </c>
      <c r="H7" s="113" t="s">
        <v>2168</v>
      </c>
      <c r="I7" s="113"/>
      <c r="J7" s="113"/>
    </row>
    <row r="8" spans="1:10" s="89" customFormat="1" ht="30" customHeight="1">
      <c r="A8" s="113" t="s">
        <v>2076</v>
      </c>
      <c r="B8" s="115" t="s">
        <v>2307</v>
      </c>
      <c r="C8" s="115"/>
      <c r="D8" s="113" t="s">
        <v>2078</v>
      </c>
      <c r="E8" s="114" t="s">
        <v>2308</v>
      </c>
      <c r="F8" s="117"/>
      <c r="G8" s="113" t="s">
        <v>2080</v>
      </c>
      <c r="H8" s="114" t="s">
        <v>2081</v>
      </c>
      <c r="I8" s="135"/>
      <c r="J8" s="117"/>
    </row>
    <row r="9" spans="1:10" s="89" customFormat="1" ht="60.75" customHeight="1">
      <c r="A9" s="113" t="s">
        <v>2170</v>
      </c>
      <c r="B9" s="118" t="s">
        <v>2309</v>
      </c>
      <c r="C9" s="118"/>
      <c r="D9" s="118"/>
      <c r="E9" s="118"/>
      <c r="F9" s="118"/>
      <c r="G9" s="118"/>
      <c r="H9" s="118"/>
      <c r="I9" s="118"/>
      <c r="J9" s="118"/>
    </row>
    <row r="10" spans="1:10" s="89" customFormat="1" ht="30" customHeight="1">
      <c r="A10" s="113" t="s">
        <v>2084</v>
      </c>
      <c r="B10" s="115" t="s">
        <v>2085</v>
      </c>
      <c r="C10" s="115"/>
      <c r="D10" s="115"/>
      <c r="E10" s="115"/>
      <c r="F10" s="115"/>
      <c r="G10" s="115" t="s">
        <v>2086</v>
      </c>
      <c r="H10" s="115"/>
      <c r="I10" s="115"/>
      <c r="J10" s="115"/>
    </row>
    <row r="11" spans="1:10" s="89" customFormat="1" ht="30" customHeight="1">
      <c r="A11" s="113"/>
      <c r="B11" s="115" t="s">
        <v>2310</v>
      </c>
      <c r="C11" s="115"/>
      <c r="D11" s="115"/>
      <c r="E11" s="115"/>
      <c r="F11" s="115"/>
      <c r="G11" s="115" t="s">
        <v>2311</v>
      </c>
      <c r="H11" s="115"/>
      <c r="I11" s="115"/>
      <c r="J11" s="115"/>
    </row>
    <row r="12" spans="1:10" s="89" customFormat="1" ht="30" customHeight="1">
      <c r="A12" s="119" t="s">
        <v>2087</v>
      </c>
      <c r="B12" s="120" t="s">
        <v>2088</v>
      </c>
      <c r="C12" s="121"/>
      <c r="D12" s="121"/>
      <c r="E12" s="121"/>
      <c r="F12" s="122"/>
      <c r="G12" s="120" t="s">
        <v>2089</v>
      </c>
      <c r="H12" s="121"/>
      <c r="I12" s="121"/>
      <c r="J12" s="122"/>
    </row>
    <row r="13" spans="1:10" s="89" customFormat="1" ht="66" customHeight="1">
      <c r="A13" s="123"/>
      <c r="B13" s="124" t="s">
        <v>2312</v>
      </c>
      <c r="C13" s="125"/>
      <c r="D13" s="125"/>
      <c r="E13" s="125"/>
      <c r="F13" s="126"/>
      <c r="G13" s="127" t="s">
        <v>2313</v>
      </c>
      <c r="H13" s="128"/>
      <c r="I13" s="128"/>
      <c r="J13" s="136"/>
    </row>
    <row r="14" spans="1:10" s="89" customFormat="1" ht="27.75" customHeight="1">
      <c r="A14" s="129" t="s">
        <v>2092</v>
      </c>
      <c r="B14" s="130" t="s">
        <v>2093</v>
      </c>
      <c r="C14" s="130" t="s">
        <v>2094</v>
      </c>
      <c r="D14" s="130"/>
      <c r="E14" s="130" t="s">
        <v>2095</v>
      </c>
      <c r="F14" s="130"/>
      <c r="G14" s="113" t="s">
        <v>2174</v>
      </c>
      <c r="H14" s="131" t="s">
        <v>2097</v>
      </c>
      <c r="I14" s="131"/>
      <c r="J14" s="131"/>
    </row>
    <row r="15" spans="1:11" ht="30" customHeight="1">
      <c r="A15" s="129" t="s">
        <v>10</v>
      </c>
      <c r="B15" s="130" t="s">
        <v>2098</v>
      </c>
      <c r="C15" s="130" t="s">
        <v>2099</v>
      </c>
      <c r="D15" s="130"/>
      <c r="E15" s="132" t="s">
        <v>2314</v>
      </c>
      <c r="F15" s="130"/>
      <c r="G15" s="129" t="s">
        <v>2315</v>
      </c>
      <c r="H15" s="133" t="s">
        <v>2316</v>
      </c>
      <c r="I15" s="131"/>
      <c r="J15" s="131"/>
      <c r="K15" s="98"/>
    </row>
    <row r="16" spans="1:11" ht="30" customHeight="1">
      <c r="A16" s="129" t="s">
        <v>10</v>
      </c>
      <c r="B16" s="130" t="s">
        <v>10</v>
      </c>
      <c r="C16" s="130" t="s">
        <v>2103</v>
      </c>
      <c r="D16" s="130"/>
      <c r="E16" s="130" t="s">
        <v>2183</v>
      </c>
      <c r="F16" s="130"/>
      <c r="G16" s="134">
        <v>1</v>
      </c>
      <c r="H16" s="131"/>
      <c r="I16" s="131"/>
      <c r="J16" s="131"/>
      <c r="K16" s="98"/>
    </row>
    <row r="17" spans="1:11" ht="30" customHeight="1">
      <c r="A17" s="129" t="s">
        <v>10</v>
      </c>
      <c r="B17" s="130" t="s">
        <v>10</v>
      </c>
      <c r="C17" s="130" t="s">
        <v>2109</v>
      </c>
      <c r="D17" s="130"/>
      <c r="E17" s="130" t="s">
        <v>2221</v>
      </c>
      <c r="F17" s="130"/>
      <c r="G17" s="129" t="s">
        <v>2108</v>
      </c>
      <c r="H17" s="131" t="s">
        <v>10</v>
      </c>
      <c r="I17" s="131"/>
      <c r="J17" s="131"/>
      <c r="K17" s="98"/>
    </row>
    <row r="18" spans="1:11" ht="30" customHeight="1">
      <c r="A18" s="129" t="s">
        <v>10</v>
      </c>
      <c r="B18" s="130" t="s">
        <v>10</v>
      </c>
      <c r="C18" s="130" t="s">
        <v>2113</v>
      </c>
      <c r="D18" s="130"/>
      <c r="E18" s="132" t="s">
        <v>2317</v>
      </c>
      <c r="F18" s="130"/>
      <c r="G18" s="134">
        <v>1</v>
      </c>
      <c r="H18" s="133" t="s">
        <v>2318</v>
      </c>
      <c r="I18" s="131"/>
      <c r="J18" s="131"/>
      <c r="K18" s="98"/>
    </row>
    <row r="19" spans="1:11" ht="30" customHeight="1">
      <c r="A19" s="129" t="s">
        <v>10</v>
      </c>
      <c r="B19" s="130" t="s">
        <v>2117</v>
      </c>
      <c r="C19" s="130" t="s">
        <v>2118</v>
      </c>
      <c r="D19" s="130"/>
      <c r="E19" s="132" t="s">
        <v>2319</v>
      </c>
      <c r="F19" s="130"/>
      <c r="G19" s="129" t="s">
        <v>2320</v>
      </c>
      <c r="H19" s="131" t="s">
        <v>2321</v>
      </c>
      <c r="I19" s="131"/>
      <c r="J19" s="131"/>
      <c r="K19" s="98"/>
    </row>
    <row r="20" spans="1:11" ht="30" customHeight="1">
      <c r="A20" s="129" t="s">
        <v>10</v>
      </c>
      <c r="B20" s="130" t="s">
        <v>10</v>
      </c>
      <c r="C20" s="130" t="s">
        <v>2126</v>
      </c>
      <c r="D20" s="130"/>
      <c r="E20" s="132" t="s">
        <v>2322</v>
      </c>
      <c r="F20" s="130"/>
      <c r="G20" s="129" t="s">
        <v>2323</v>
      </c>
      <c r="H20" s="133" t="s">
        <v>2324</v>
      </c>
      <c r="I20" s="131"/>
      <c r="J20" s="131"/>
      <c r="K20" s="98"/>
    </row>
    <row r="21" spans="1:11" ht="30" customHeight="1">
      <c r="A21" s="129" t="s">
        <v>10</v>
      </c>
      <c r="B21" s="130" t="s">
        <v>10</v>
      </c>
      <c r="C21" s="130" t="s">
        <v>2133</v>
      </c>
      <c r="D21" s="130"/>
      <c r="E21" s="130" t="s">
        <v>2325</v>
      </c>
      <c r="F21" s="130"/>
      <c r="G21" s="129" t="s">
        <v>2257</v>
      </c>
      <c r="H21" s="131"/>
      <c r="I21" s="131"/>
      <c r="J21" s="131"/>
      <c r="K21" s="98"/>
    </row>
  </sheetData>
  <sheetProtection/>
  <mergeCells count="55">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C15:D15"/>
    <mergeCell ref="E15:F15"/>
    <mergeCell ref="H15:J15"/>
    <mergeCell ref="C16:D16"/>
    <mergeCell ref="E16:F16"/>
    <mergeCell ref="H16:J16"/>
    <mergeCell ref="C17:D17"/>
    <mergeCell ref="E17:F17"/>
    <mergeCell ref="H17:J17"/>
    <mergeCell ref="C18:D18"/>
    <mergeCell ref="E18:F18"/>
    <mergeCell ref="H18:J18"/>
    <mergeCell ref="C19:D19"/>
    <mergeCell ref="E19:F19"/>
    <mergeCell ref="H19:J19"/>
    <mergeCell ref="C20:D20"/>
    <mergeCell ref="E20:F20"/>
    <mergeCell ref="H20:J20"/>
    <mergeCell ref="C21:D21"/>
    <mergeCell ref="E21:F21"/>
    <mergeCell ref="H21:J21"/>
    <mergeCell ref="A10:A11"/>
    <mergeCell ref="A12:A13"/>
    <mergeCell ref="A14:A21"/>
    <mergeCell ref="B15:B18"/>
    <mergeCell ref="B19:B21"/>
  </mergeCells>
  <printOptions horizontalCentered="1"/>
  <pageMargins left="0.38958333333333334" right="0.38958333333333334" top="0.5902777777777778" bottom="0.7909722222222222" header="0.5076388888888889" footer="0.5076388888888889"/>
  <pageSetup horizontalDpi="600" verticalDpi="600" orientation="portrait" paperSize="9"/>
</worksheet>
</file>

<file path=xl/worksheets/sheet41.xml><?xml version="1.0" encoding="utf-8"?>
<worksheet xmlns="http://schemas.openxmlformats.org/spreadsheetml/2006/main" xmlns:r="http://schemas.openxmlformats.org/officeDocument/2006/relationships">
  <dimension ref="A1:J25"/>
  <sheetViews>
    <sheetView zoomScaleSheetLayoutView="100" workbookViewId="0" topLeftCell="A1">
      <selection activeCell="A2" sqref="A2:J2"/>
    </sheetView>
  </sheetViews>
  <sheetFormatPr defaultColWidth="11.7109375" defaultRowHeight="12.75"/>
  <cols>
    <col min="1" max="1" width="18.00390625" style="89" customWidth="1"/>
    <col min="2" max="2" width="21.8515625" style="89" customWidth="1"/>
    <col min="3" max="3" width="6.7109375" style="89" customWidth="1"/>
    <col min="4" max="4" width="15.57421875" style="89" customWidth="1"/>
    <col min="5" max="5" width="15.7109375" style="89" bestFit="1" customWidth="1"/>
    <col min="6" max="6" width="20.00390625" style="89" customWidth="1"/>
    <col min="7" max="7" width="14.8515625" style="89" customWidth="1"/>
    <col min="8" max="8" width="11.7109375" style="89" customWidth="1"/>
    <col min="9" max="9" width="10.28125" style="89" customWidth="1"/>
    <col min="10" max="10" width="2.28125" style="89" customWidth="1"/>
    <col min="11" max="243" width="11.7109375" style="89" customWidth="1"/>
    <col min="244" max="16384" width="11.7109375" style="90" customWidth="1"/>
  </cols>
  <sheetData>
    <row r="1" ht="14.25">
      <c r="A1" s="91" t="s">
        <v>2326</v>
      </c>
    </row>
    <row r="2" spans="1:10" s="89" customFormat="1" ht="31.5" customHeight="1">
      <c r="A2" s="99" t="s">
        <v>2327</v>
      </c>
      <c r="B2" s="99"/>
      <c r="C2" s="99"/>
      <c r="D2" s="99"/>
      <c r="E2" s="99"/>
      <c r="F2" s="99"/>
      <c r="G2" s="99"/>
      <c r="H2" s="99"/>
      <c r="I2" s="99"/>
      <c r="J2" s="99"/>
    </row>
    <row r="3" spans="1:10" s="89" customFormat="1" ht="12.75">
      <c r="A3" s="100"/>
      <c r="B3" s="100"/>
      <c r="C3" s="100"/>
      <c r="D3" s="100"/>
      <c r="E3" s="100"/>
      <c r="F3" s="100"/>
      <c r="G3" s="100"/>
      <c r="H3" s="100"/>
      <c r="I3" s="100"/>
      <c r="J3" s="100"/>
    </row>
    <row r="4" spans="1:10" s="89" customFormat="1" ht="19.5" customHeight="1">
      <c r="A4" s="101" t="s">
        <v>2</v>
      </c>
      <c r="B4" s="102"/>
      <c r="C4" s="102"/>
      <c r="D4" s="102"/>
      <c r="E4" s="102"/>
      <c r="F4" s="102"/>
      <c r="G4" s="102"/>
      <c r="H4" s="102"/>
      <c r="I4" s="102"/>
      <c r="J4" s="102"/>
    </row>
    <row r="5" spans="1:10" s="89" customFormat="1" ht="33" customHeight="1">
      <c r="A5" s="10" t="s">
        <v>2055</v>
      </c>
      <c r="B5" s="10" t="s">
        <v>2056</v>
      </c>
      <c r="C5" s="10"/>
      <c r="D5" s="10" t="s">
        <v>2057</v>
      </c>
      <c r="E5" s="10" t="s">
        <v>2328</v>
      </c>
      <c r="F5" s="10"/>
      <c r="G5" s="10" t="s">
        <v>2059</v>
      </c>
      <c r="H5" s="11" t="s">
        <v>61</v>
      </c>
      <c r="I5" s="46"/>
      <c r="J5" s="14"/>
    </row>
    <row r="6" spans="1:10" s="89" customFormat="1" ht="33" customHeight="1">
      <c r="A6" s="10" t="s">
        <v>2060</v>
      </c>
      <c r="B6" s="12" t="s">
        <v>1785</v>
      </c>
      <c r="C6" s="12"/>
      <c r="D6" s="10" t="s">
        <v>2061</v>
      </c>
      <c r="E6" s="10" t="s">
        <v>2062</v>
      </c>
      <c r="F6" s="10"/>
      <c r="G6" s="10" t="s">
        <v>2063</v>
      </c>
      <c r="H6" s="12" t="s">
        <v>2064</v>
      </c>
      <c r="I6" s="12"/>
      <c r="J6" s="12"/>
    </row>
    <row r="7" spans="1:10" s="89" customFormat="1" ht="33" customHeight="1">
      <c r="A7" s="10" t="s">
        <v>2065</v>
      </c>
      <c r="B7" s="12" t="s">
        <v>2329</v>
      </c>
      <c r="C7" s="12"/>
      <c r="D7" s="10" t="s">
        <v>2067</v>
      </c>
      <c r="E7" s="60" t="s">
        <v>61</v>
      </c>
      <c r="F7" s="60"/>
      <c r="G7" s="10" t="s">
        <v>2068</v>
      </c>
      <c r="H7" s="12" t="s">
        <v>2330</v>
      </c>
      <c r="I7" s="12"/>
      <c r="J7" s="12"/>
    </row>
    <row r="8" spans="1:10" s="89" customFormat="1" ht="33" customHeight="1">
      <c r="A8" s="10" t="s">
        <v>2070</v>
      </c>
      <c r="B8" s="10" t="s">
        <v>2236</v>
      </c>
      <c r="C8" s="10"/>
      <c r="D8" s="10" t="s">
        <v>2166</v>
      </c>
      <c r="E8" s="10" t="s">
        <v>2073</v>
      </c>
      <c r="F8" s="10"/>
      <c r="G8" s="10" t="s">
        <v>2167</v>
      </c>
      <c r="H8" s="10" t="s">
        <v>2075</v>
      </c>
      <c r="I8" s="10"/>
      <c r="J8" s="10"/>
    </row>
    <row r="9" spans="1:10" s="89" customFormat="1" ht="33" customHeight="1">
      <c r="A9" s="10" t="s">
        <v>2076</v>
      </c>
      <c r="B9" s="12" t="s">
        <v>2331</v>
      </c>
      <c r="C9" s="12"/>
      <c r="D9" s="10" t="s">
        <v>2078</v>
      </c>
      <c r="E9" s="11" t="s">
        <v>2332</v>
      </c>
      <c r="F9" s="14"/>
      <c r="G9" s="10" t="s">
        <v>2080</v>
      </c>
      <c r="H9" s="11" t="s">
        <v>2081</v>
      </c>
      <c r="I9" s="46"/>
      <c r="J9" s="14"/>
    </row>
    <row r="10" spans="1:10" s="89" customFormat="1" ht="78" customHeight="1">
      <c r="A10" s="10" t="s">
        <v>2333</v>
      </c>
      <c r="B10" s="15" t="s">
        <v>2334</v>
      </c>
      <c r="C10" s="15"/>
      <c r="D10" s="15"/>
      <c r="E10" s="15"/>
      <c r="F10" s="15"/>
      <c r="G10" s="15"/>
      <c r="H10" s="15"/>
      <c r="I10" s="15"/>
      <c r="J10" s="15"/>
    </row>
    <row r="11" spans="1:10" s="89" customFormat="1" ht="69.75" customHeight="1">
      <c r="A11" s="10" t="s">
        <v>2145</v>
      </c>
      <c r="B11" s="15" t="s">
        <v>2335</v>
      </c>
      <c r="C11" s="15"/>
      <c r="D11" s="15"/>
      <c r="E11" s="15"/>
      <c r="F11" s="15"/>
      <c r="G11" s="15"/>
      <c r="H11" s="15"/>
      <c r="I11" s="15"/>
      <c r="J11" s="15"/>
    </row>
    <row r="12" spans="1:10" s="89" customFormat="1" ht="30" customHeight="1">
      <c r="A12" s="10" t="s">
        <v>2084</v>
      </c>
      <c r="B12" s="12" t="s">
        <v>2085</v>
      </c>
      <c r="C12" s="12"/>
      <c r="D12" s="12"/>
      <c r="E12" s="12"/>
      <c r="F12" s="12"/>
      <c r="G12" s="12" t="s">
        <v>2086</v>
      </c>
      <c r="H12" s="12"/>
      <c r="I12" s="12"/>
      <c r="J12" s="12"/>
    </row>
    <row r="13" spans="1:10" s="89" customFormat="1" ht="37.5" customHeight="1">
      <c r="A13" s="10"/>
      <c r="B13" s="92">
        <v>399637700</v>
      </c>
      <c r="C13" s="12"/>
      <c r="D13" s="12"/>
      <c r="E13" s="12"/>
      <c r="F13" s="12"/>
      <c r="G13" s="92">
        <v>399637700</v>
      </c>
      <c r="H13" s="12"/>
      <c r="I13" s="12"/>
      <c r="J13" s="12"/>
    </row>
    <row r="14" spans="1:10" s="89" customFormat="1" ht="30" customHeight="1">
      <c r="A14" s="16" t="s">
        <v>2242</v>
      </c>
      <c r="B14" s="17" t="s">
        <v>2088</v>
      </c>
      <c r="C14" s="18"/>
      <c r="D14" s="18"/>
      <c r="E14" s="18"/>
      <c r="F14" s="19"/>
      <c r="G14" s="17" t="s">
        <v>2089</v>
      </c>
      <c r="H14" s="18"/>
      <c r="I14" s="18"/>
      <c r="J14" s="19"/>
    </row>
    <row r="15" spans="1:10" s="89" customFormat="1" ht="75" customHeight="1">
      <c r="A15" s="20"/>
      <c r="B15" s="21" t="s">
        <v>2336</v>
      </c>
      <c r="C15" s="22"/>
      <c r="D15" s="22"/>
      <c r="E15" s="22"/>
      <c r="F15" s="23"/>
      <c r="G15" s="65" t="s">
        <v>2337</v>
      </c>
      <c r="H15" s="66"/>
      <c r="I15" s="66"/>
      <c r="J15" s="84"/>
    </row>
    <row r="16" spans="1:10" s="89" customFormat="1" ht="33" customHeight="1">
      <c r="A16" s="72" t="s">
        <v>2092</v>
      </c>
      <c r="B16" s="68" t="s">
        <v>2093</v>
      </c>
      <c r="C16" s="68" t="s">
        <v>2094</v>
      </c>
      <c r="D16" s="68"/>
      <c r="E16" s="68" t="s">
        <v>2095</v>
      </c>
      <c r="F16" s="68"/>
      <c r="G16" s="10" t="s">
        <v>2174</v>
      </c>
      <c r="H16" s="93" t="s">
        <v>2097</v>
      </c>
      <c r="I16" s="93"/>
      <c r="J16" s="93"/>
    </row>
    <row r="17" spans="1:10" ht="36.75" customHeight="1">
      <c r="A17" s="72" t="s">
        <v>10</v>
      </c>
      <c r="B17" s="68" t="s">
        <v>2098</v>
      </c>
      <c r="C17" s="68" t="s">
        <v>2099</v>
      </c>
      <c r="D17" s="68"/>
      <c r="E17" s="76" t="s">
        <v>2338</v>
      </c>
      <c r="F17" s="77"/>
      <c r="G17" s="67" t="s">
        <v>2339</v>
      </c>
      <c r="H17" s="103"/>
      <c r="I17" s="107"/>
      <c r="J17" s="108"/>
    </row>
    <row r="18" spans="1:10" ht="30" customHeight="1">
      <c r="A18" s="72" t="s">
        <v>10</v>
      </c>
      <c r="B18" s="68" t="s">
        <v>10</v>
      </c>
      <c r="C18" s="68" t="s">
        <v>2103</v>
      </c>
      <c r="D18" s="68"/>
      <c r="E18" s="35" t="s">
        <v>2340</v>
      </c>
      <c r="F18" s="36"/>
      <c r="G18" s="67" t="s">
        <v>2341</v>
      </c>
      <c r="H18" s="103"/>
      <c r="I18" s="107"/>
      <c r="J18" s="108"/>
    </row>
    <row r="19" spans="1:10" ht="30" customHeight="1">
      <c r="A19" s="72" t="s">
        <v>10</v>
      </c>
      <c r="B19" s="68" t="s">
        <v>10</v>
      </c>
      <c r="C19" s="68" t="s">
        <v>10</v>
      </c>
      <c r="D19" s="68"/>
      <c r="E19" s="37"/>
      <c r="F19" s="38"/>
      <c r="G19" s="70"/>
      <c r="H19" s="104"/>
      <c r="I19" s="109"/>
      <c r="J19" s="110"/>
    </row>
    <row r="20" spans="1:10" ht="30" customHeight="1">
      <c r="A20" s="72" t="s">
        <v>10</v>
      </c>
      <c r="B20" s="68" t="s">
        <v>10</v>
      </c>
      <c r="C20" s="68" t="s">
        <v>10</v>
      </c>
      <c r="D20" s="68"/>
      <c r="E20" s="35" t="s">
        <v>2342</v>
      </c>
      <c r="F20" s="77"/>
      <c r="G20" s="67" t="s">
        <v>2339</v>
      </c>
      <c r="H20" s="103"/>
      <c r="I20" s="107"/>
      <c r="J20" s="108"/>
    </row>
    <row r="21" spans="1:10" ht="30" customHeight="1">
      <c r="A21" s="72" t="s">
        <v>10</v>
      </c>
      <c r="B21" s="68" t="s">
        <v>10</v>
      </c>
      <c r="C21" s="68" t="s">
        <v>10</v>
      </c>
      <c r="D21" s="68"/>
      <c r="E21" s="81"/>
      <c r="F21" s="82"/>
      <c r="G21" s="75"/>
      <c r="H21" s="105"/>
      <c r="I21" s="111"/>
      <c r="J21" s="112"/>
    </row>
    <row r="22" spans="1:10" ht="36" customHeight="1">
      <c r="A22" s="72" t="s">
        <v>10</v>
      </c>
      <c r="B22" s="68" t="s">
        <v>10</v>
      </c>
      <c r="C22" s="76" t="s">
        <v>2109</v>
      </c>
      <c r="D22" s="77"/>
      <c r="E22" s="76" t="s">
        <v>2343</v>
      </c>
      <c r="F22" s="77"/>
      <c r="G22" s="106" t="s">
        <v>2193</v>
      </c>
      <c r="H22" s="103"/>
      <c r="I22" s="107"/>
      <c r="J22" s="108"/>
    </row>
    <row r="23" spans="1:10" ht="36" customHeight="1">
      <c r="A23" s="72" t="s">
        <v>10</v>
      </c>
      <c r="B23" s="68" t="s">
        <v>2117</v>
      </c>
      <c r="C23" s="68" t="s">
        <v>2118</v>
      </c>
      <c r="D23" s="68"/>
      <c r="E23" s="68" t="s">
        <v>2344</v>
      </c>
      <c r="F23" s="68"/>
      <c r="G23" s="72" t="s">
        <v>2345</v>
      </c>
      <c r="H23" s="93"/>
      <c r="I23" s="93"/>
      <c r="J23" s="93"/>
    </row>
    <row r="24" spans="1:10" ht="36" customHeight="1">
      <c r="A24" s="72" t="s">
        <v>10</v>
      </c>
      <c r="B24" s="68" t="s">
        <v>10</v>
      </c>
      <c r="C24" s="68" t="s">
        <v>2129</v>
      </c>
      <c r="D24" s="68"/>
      <c r="E24" s="68" t="s">
        <v>2346</v>
      </c>
      <c r="F24" s="68"/>
      <c r="G24" s="72" t="s">
        <v>2347</v>
      </c>
      <c r="H24" s="93"/>
      <c r="I24" s="93"/>
      <c r="J24" s="93"/>
    </row>
    <row r="25" spans="1:10" ht="36" customHeight="1">
      <c r="A25" s="72" t="s">
        <v>10</v>
      </c>
      <c r="B25" s="68" t="s">
        <v>10</v>
      </c>
      <c r="C25" s="68" t="s">
        <v>2133</v>
      </c>
      <c r="D25" s="68"/>
      <c r="E25" s="68" t="s">
        <v>2348</v>
      </c>
      <c r="F25" s="68"/>
      <c r="G25" s="72" t="s">
        <v>2349</v>
      </c>
      <c r="H25" s="93"/>
      <c r="I25" s="93"/>
      <c r="J25" s="93"/>
    </row>
  </sheetData>
  <sheetProtection/>
  <mergeCells count="58">
    <mergeCell ref="A2:J2"/>
    <mergeCell ref="A3:J3"/>
    <mergeCell ref="A4:J4"/>
    <mergeCell ref="B5:C5"/>
    <mergeCell ref="E5:F5"/>
    <mergeCell ref="H5:J5"/>
    <mergeCell ref="B6:C6"/>
    <mergeCell ref="E6:F6"/>
    <mergeCell ref="H6:J6"/>
    <mergeCell ref="B7:C7"/>
    <mergeCell ref="E7:F7"/>
    <mergeCell ref="H7:J7"/>
    <mergeCell ref="B8:C8"/>
    <mergeCell ref="E8:F8"/>
    <mergeCell ref="H8:J8"/>
    <mergeCell ref="B9:C9"/>
    <mergeCell ref="E9:F9"/>
    <mergeCell ref="H9:J9"/>
    <mergeCell ref="B10:J10"/>
    <mergeCell ref="B11:J11"/>
    <mergeCell ref="B12:F12"/>
    <mergeCell ref="G12:J12"/>
    <mergeCell ref="B13:F13"/>
    <mergeCell ref="G13:J13"/>
    <mergeCell ref="B14:F14"/>
    <mergeCell ref="G14:J14"/>
    <mergeCell ref="B15:F15"/>
    <mergeCell ref="G15:J15"/>
    <mergeCell ref="C16:D16"/>
    <mergeCell ref="E16:F16"/>
    <mergeCell ref="H16:J16"/>
    <mergeCell ref="C17:D17"/>
    <mergeCell ref="E17:F17"/>
    <mergeCell ref="H17:J17"/>
    <mergeCell ref="C22:D22"/>
    <mergeCell ref="E22:F22"/>
    <mergeCell ref="H22:J22"/>
    <mergeCell ref="C23:D23"/>
    <mergeCell ref="E23:F23"/>
    <mergeCell ref="H23:J23"/>
    <mergeCell ref="C24:D24"/>
    <mergeCell ref="E24:F24"/>
    <mergeCell ref="H24:J24"/>
    <mergeCell ref="C25:D25"/>
    <mergeCell ref="E25:F25"/>
    <mergeCell ref="H25:J25"/>
    <mergeCell ref="A12:A13"/>
    <mergeCell ref="A14:A15"/>
    <mergeCell ref="A16:A25"/>
    <mergeCell ref="B17:B22"/>
    <mergeCell ref="B23:B25"/>
    <mergeCell ref="G18:G19"/>
    <mergeCell ref="G20:G21"/>
    <mergeCell ref="C18:D21"/>
    <mergeCell ref="E18:F19"/>
    <mergeCell ref="H18:J19"/>
    <mergeCell ref="E20:F21"/>
    <mergeCell ref="H20:J21"/>
  </mergeCells>
  <printOptions horizontalCentered="1"/>
  <pageMargins left="0.38958333333333334" right="0.38958333333333334" top="0.5902777777777778" bottom="0.7909722222222222" header="0.5076388888888889" footer="0.5076388888888889"/>
  <pageSetup horizontalDpi="600" verticalDpi="600" orientation="portrait" paperSize="9" scale="80"/>
</worksheet>
</file>

<file path=xl/worksheets/sheet42.xml><?xml version="1.0" encoding="utf-8"?>
<worksheet xmlns="http://schemas.openxmlformats.org/spreadsheetml/2006/main" xmlns:r="http://schemas.openxmlformats.org/officeDocument/2006/relationships">
  <dimension ref="A1:K25"/>
  <sheetViews>
    <sheetView view="pageBreakPreview" zoomScaleSheetLayoutView="100" workbookViewId="0" topLeftCell="A13">
      <selection activeCell="H20" sqref="H20:J20"/>
    </sheetView>
  </sheetViews>
  <sheetFormatPr defaultColWidth="11.7109375" defaultRowHeight="12.75"/>
  <cols>
    <col min="1" max="1" width="11.7109375" style="89" customWidth="1"/>
    <col min="2" max="2" width="13.421875" style="89" customWidth="1"/>
    <col min="3" max="3" width="4.8515625" style="89" customWidth="1"/>
    <col min="4" max="4" width="14.140625" style="89" customWidth="1"/>
    <col min="5" max="5" width="15.7109375" style="89" bestFit="1" customWidth="1"/>
    <col min="6" max="6" width="9.28125" style="89" customWidth="1"/>
    <col min="7" max="7" width="13.7109375" style="89" customWidth="1"/>
    <col min="8" max="9" width="9.421875" style="89" customWidth="1"/>
    <col min="10" max="10" width="9.57421875" style="89" customWidth="1"/>
    <col min="11" max="11" width="33.8515625" style="89" customWidth="1"/>
    <col min="12" max="12" width="34.8515625" style="89" customWidth="1"/>
    <col min="13" max="243" width="11.7109375" style="89" customWidth="1"/>
    <col min="244" max="16384" width="11.7109375" style="90" customWidth="1"/>
  </cols>
  <sheetData>
    <row r="1" ht="14.25">
      <c r="A1" s="91" t="s">
        <v>2350</v>
      </c>
    </row>
    <row r="2" spans="1:10" s="89" customFormat="1" ht="39" customHeight="1">
      <c r="A2" s="7" t="s">
        <v>2351</v>
      </c>
      <c r="B2" s="7"/>
      <c r="C2" s="7"/>
      <c r="D2" s="7"/>
      <c r="E2" s="7"/>
      <c r="F2" s="7"/>
      <c r="G2" s="7"/>
      <c r="H2" s="7"/>
      <c r="I2" s="7"/>
      <c r="J2" s="7"/>
    </row>
    <row r="3" spans="1:10" s="89" customFormat="1" ht="12" customHeight="1">
      <c r="A3" s="8" t="s">
        <v>2</v>
      </c>
      <c r="B3" s="9"/>
      <c r="C3" s="9"/>
      <c r="D3" s="9"/>
      <c r="E3" s="9"/>
      <c r="F3" s="9"/>
      <c r="G3" s="9"/>
      <c r="H3" s="9"/>
      <c r="I3" s="9"/>
      <c r="J3" s="9"/>
    </row>
    <row r="4" spans="1:10" s="89" customFormat="1" ht="34.5" customHeight="1">
      <c r="A4" s="10" t="s">
        <v>2055</v>
      </c>
      <c r="B4" s="10" t="s">
        <v>2056</v>
      </c>
      <c r="C4" s="10"/>
      <c r="D4" s="10" t="s">
        <v>2057</v>
      </c>
      <c r="E4" s="10" t="s">
        <v>2352</v>
      </c>
      <c r="F4" s="10"/>
      <c r="G4" s="10" t="s">
        <v>2059</v>
      </c>
      <c r="H4" s="11" t="s">
        <v>2353</v>
      </c>
      <c r="I4" s="46"/>
      <c r="J4" s="14"/>
    </row>
    <row r="5" spans="1:10" s="89" customFormat="1" ht="34.5" customHeight="1">
      <c r="A5" s="10" t="s">
        <v>2060</v>
      </c>
      <c r="B5" s="12" t="s">
        <v>1785</v>
      </c>
      <c r="C5" s="12"/>
      <c r="D5" s="10" t="s">
        <v>2061</v>
      </c>
      <c r="E5" s="10" t="s">
        <v>2062</v>
      </c>
      <c r="F5" s="10"/>
      <c r="G5" s="10" t="s">
        <v>2063</v>
      </c>
      <c r="H5" s="12" t="s">
        <v>2064</v>
      </c>
      <c r="I5" s="12"/>
      <c r="J5" s="12"/>
    </row>
    <row r="6" spans="1:10" s="89" customFormat="1" ht="45" customHeight="1">
      <c r="A6" s="10" t="s">
        <v>2065</v>
      </c>
      <c r="B6" s="12" t="s">
        <v>2329</v>
      </c>
      <c r="C6" s="12"/>
      <c r="D6" s="10" t="s">
        <v>2067</v>
      </c>
      <c r="E6" s="12" t="s">
        <v>2353</v>
      </c>
      <c r="F6" s="12"/>
      <c r="G6" s="10" t="s">
        <v>2068</v>
      </c>
      <c r="H6" s="12" t="s">
        <v>2354</v>
      </c>
      <c r="I6" s="12"/>
      <c r="J6" s="12"/>
    </row>
    <row r="7" spans="1:10" s="89" customFormat="1" ht="42.75" customHeight="1">
      <c r="A7" s="10" t="s">
        <v>2235</v>
      </c>
      <c r="B7" s="10" t="s">
        <v>2236</v>
      </c>
      <c r="C7" s="10"/>
      <c r="D7" s="10" t="s">
        <v>2072</v>
      </c>
      <c r="E7" s="10" t="s">
        <v>2075</v>
      </c>
      <c r="F7" s="10"/>
      <c r="G7" s="10" t="s">
        <v>2074</v>
      </c>
      <c r="H7" s="10" t="s">
        <v>2168</v>
      </c>
      <c r="I7" s="10"/>
      <c r="J7" s="10"/>
    </row>
    <row r="8" spans="1:10" s="89" customFormat="1" ht="42.75" customHeight="1">
      <c r="A8" s="10" t="s">
        <v>2076</v>
      </c>
      <c r="B8" s="12" t="s">
        <v>2355</v>
      </c>
      <c r="C8" s="12"/>
      <c r="D8" s="10" t="s">
        <v>2078</v>
      </c>
      <c r="E8" s="11" t="s">
        <v>2079</v>
      </c>
      <c r="F8" s="14"/>
      <c r="G8" s="10" t="s">
        <v>2356</v>
      </c>
      <c r="H8" s="11">
        <v>2020</v>
      </c>
      <c r="I8" s="46"/>
      <c r="J8" s="14"/>
    </row>
    <row r="9" spans="1:10" s="89" customFormat="1" ht="78" customHeight="1">
      <c r="A9" s="10" t="s">
        <v>2082</v>
      </c>
      <c r="B9" s="15" t="s">
        <v>2357</v>
      </c>
      <c r="C9" s="15"/>
      <c r="D9" s="15"/>
      <c r="E9" s="15"/>
      <c r="F9" s="15"/>
      <c r="G9" s="15"/>
      <c r="H9" s="15"/>
      <c r="I9" s="15"/>
      <c r="J9" s="15"/>
    </row>
    <row r="10" spans="1:10" s="89" customFormat="1" ht="24.75" customHeight="1">
      <c r="A10" s="10" t="s">
        <v>2084</v>
      </c>
      <c r="B10" s="12" t="s">
        <v>2085</v>
      </c>
      <c r="C10" s="12"/>
      <c r="D10" s="12"/>
      <c r="E10" s="12"/>
      <c r="F10" s="12"/>
      <c r="G10" s="12" t="s">
        <v>2086</v>
      </c>
      <c r="H10" s="12"/>
      <c r="I10" s="12"/>
      <c r="J10" s="12"/>
    </row>
    <row r="11" spans="1:10" s="89" customFormat="1" ht="27" customHeight="1">
      <c r="A11" s="10"/>
      <c r="B11" s="92">
        <v>750000000</v>
      </c>
      <c r="C11" s="12"/>
      <c r="D11" s="12"/>
      <c r="E11" s="12"/>
      <c r="F11" s="12"/>
      <c r="G11" s="92">
        <v>100000000</v>
      </c>
      <c r="H11" s="12"/>
      <c r="I11" s="12"/>
      <c r="J11" s="12"/>
    </row>
    <row r="12" spans="1:10" s="89" customFormat="1" ht="36" customHeight="1">
      <c r="A12" s="16" t="s">
        <v>2087</v>
      </c>
      <c r="B12" s="17" t="s">
        <v>2088</v>
      </c>
      <c r="C12" s="18"/>
      <c r="D12" s="18"/>
      <c r="E12" s="18"/>
      <c r="F12" s="19"/>
      <c r="G12" s="17" t="s">
        <v>2089</v>
      </c>
      <c r="H12" s="18"/>
      <c r="I12" s="18"/>
      <c r="J12" s="19"/>
    </row>
    <row r="13" spans="1:10" s="89" customFormat="1" ht="108" customHeight="1">
      <c r="A13" s="20"/>
      <c r="B13" s="21" t="s">
        <v>2358</v>
      </c>
      <c r="C13" s="22"/>
      <c r="D13" s="22"/>
      <c r="E13" s="22"/>
      <c r="F13" s="23"/>
      <c r="G13" s="65" t="s">
        <v>2359</v>
      </c>
      <c r="H13" s="66"/>
      <c r="I13" s="66"/>
      <c r="J13" s="84"/>
    </row>
    <row r="14" spans="1:10" s="89" customFormat="1" ht="31.5" customHeight="1">
      <c r="A14" s="67" t="s">
        <v>2092</v>
      </c>
      <c r="B14" s="68" t="s">
        <v>2093</v>
      </c>
      <c r="C14" s="68" t="s">
        <v>2094</v>
      </c>
      <c r="D14" s="68"/>
      <c r="E14" s="68" t="s">
        <v>2095</v>
      </c>
      <c r="F14" s="68"/>
      <c r="G14" s="10" t="s">
        <v>2174</v>
      </c>
      <c r="H14" s="93" t="s">
        <v>2097</v>
      </c>
      <c r="I14" s="93"/>
      <c r="J14" s="93"/>
    </row>
    <row r="15" spans="1:11" ht="31.5" customHeight="1">
      <c r="A15" s="70"/>
      <c r="B15" s="94" t="s">
        <v>2098</v>
      </c>
      <c r="C15" s="68" t="s">
        <v>2099</v>
      </c>
      <c r="D15" s="68"/>
      <c r="E15" s="68" t="s">
        <v>2360</v>
      </c>
      <c r="F15" s="68"/>
      <c r="G15" s="72" t="s">
        <v>2361</v>
      </c>
      <c r="H15" s="93"/>
      <c r="I15" s="93"/>
      <c r="J15" s="93"/>
      <c r="K15" s="98"/>
    </row>
    <row r="16" spans="1:10" ht="31.5" customHeight="1">
      <c r="A16" s="70"/>
      <c r="B16" s="95"/>
      <c r="C16" s="68" t="s">
        <v>10</v>
      </c>
      <c r="D16" s="68"/>
      <c r="E16" s="68" t="s">
        <v>2362</v>
      </c>
      <c r="F16" s="68"/>
      <c r="G16" s="72" t="s">
        <v>2361</v>
      </c>
      <c r="H16" s="93"/>
      <c r="I16" s="93"/>
      <c r="J16" s="93"/>
    </row>
    <row r="17" spans="1:10" ht="31.5" customHeight="1">
      <c r="A17" s="70"/>
      <c r="B17" s="95"/>
      <c r="C17" s="68" t="s">
        <v>10</v>
      </c>
      <c r="D17" s="68"/>
      <c r="E17" s="68" t="s">
        <v>2363</v>
      </c>
      <c r="F17" s="68"/>
      <c r="G17" s="72" t="s">
        <v>2364</v>
      </c>
      <c r="H17" s="93"/>
      <c r="I17" s="93"/>
      <c r="J17" s="93"/>
    </row>
    <row r="18" spans="1:10" ht="31.5" customHeight="1">
      <c r="A18" s="70"/>
      <c r="B18" s="95"/>
      <c r="C18" s="68" t="s">
        <v>10</v>
      </c>
      <c r="D18" s="68"/>
      <c r="E18" s="68" t="s">
        <v>2365</v>
      </c>
      <c r="F18" s="68"/>
      <c r="G18" s="72" t="s">
        <v>2361</v>
      </c>
      <c r="H18" s="93"/>
      <c r="I18" s="93"/>
      <c r="J18" s="93"/>
    </row>
    <row r="19" spans="1:10" ht="31.5" customHeight="1">
      <c r="A19" s="75"/>
      <c r="B19" s="96"/>
      <c r="C19" s="68" t="s">
        <v>10</v>
      </c>
      <c r="D19" s="68"/>
      <c r="E19" s="68" t="s">
        <v>2366</v>
      </c>
      <c r="F19" s="68"/>
      <c r="G19" s="72" t="s">
        <v>2367</v>
      </c>
      <c r="H19" s="93"/>
      <c r="I19" s="93"/>
      <c r="J19" s="93"/>
    </row>
    <row r="20" spans="1:11" ht="31.5" customHeight="1">
      <c r="A20" s="67" t="s">
        <v>2092</v>
      </c>
      <c r="B20" s="94" t="s">
        <v>2098</v>
      </c>
      <c r="C20" s="68" t="s">
        <v>2103</v>
      </c>
      <c r="D20" s="68"/>
      <c r="E20" s="68" t="s">
        <v>2368</v>
      </c>
      <c r="F20" s="68"/>
      <c r="G20" s="80">
        <v>1</v>
      </c>
      <c r="H20" s="93" t="s">
        <v>10</v>
      </c>
      <c r="I20" s="93"/>
      <c r="J20" s="93"/>
      <c r="K20" s="98"/>
    </row>
    <row r="21" spans="1:11" ht="31.5" customHeight="1">
      <c r="A21" s="70"/>
      <c r="B21" s="95"/>
      <c r="C21" s="68" t="s">
        <v>2109</v>
      </c>
      <c r="D21" s="68"/>
      <c r="E21" s="68" t="s">
        <v>2219</v>
      </c>
      <c r="F21" s="68"/>
      <c r="G21" s="80">
        <v>1</v>
      </c>
      <c r="H21" s="93" t="s">
        <v>10</v>
      </c>
      <c r="I21" s="93"/>
      <c r="J21" s="93"/>
      <c r="K21" s="98"/>
    </row>
    <row r="22" spans="1:11" ht="36.75" customHeight="1">
      <c r="A22" s="70"/>
      <c r="B22" s="96"/>
      <c r="C22" s="68" t="s">
        <v>2113</v>
      </c>
      <c r="D22" s="68"/>
      <c r="E22" s="68" t="s">
        <v>2114</v>
      </c>
      <c r="F22" s="68"/>
      <c r="G22" s="10" t="s">
        <v>2369</v>
      </c>
      <c r="H22" s="93" t="s">
        <v>10</v>
      </c>
      <c r="I22" s="93"/>
      <c r="J22" s="93"/>
      <c r="K22" s="98"/>
    </row>
    <row r="23" spans="1:11" ht="54" customHeight="1">
      <c r="A23" s="70"/>
      <c r="B23" s="68" t="s">
        <v>2117</v>
      </c>
      <c r="C23" s="68" t="s">
        <v>2118</v>
      </c>
      <c r="D23" s="68"/>
      <c r="E23" s="27" t="s">
        <v>2370</v>
      </c>
      <c r="F23" s="68"/>
      <c r="G23" s="97" t="s">
        <v>2371</v>
      </c>
      <c r="H23" s="93" t="s">
        <v>10</v>
      </c>
      <c r="I23" s="93"/>
      <c r="J23" s="93"/>
      <c r="K23" s="98"/>
    </row>
    <row r="24" spans="1:11" ht="31.5" customHeight="1">
      <c r="A24" s="70"/>
      <c r="B24" s="68" t="s">
        <v>10</v>
      </c>
      <c r="C24" s="68" t="s">
        <v>2129</v>
      </c>
      <c r="D24" s="68"/>
      <c r="E24" s="68" t="s">
        <v>2372</v>
      </c>
      <c r="F24" s="68"/>
      <c r="G24" s="72" t="s">
        <v>2190</v>
      </c>
      <c r="H24" s="93" t="s">
        <v>10</v>
      </c>
      <c r="I24" s="93"/>
      <c r="J24" s="93"/>
      <c r="K24" s="98"/>
    </row>
    <row r="25" spans="1:11" ht="36" customHeight="1">
      <c r="A25" s="75"/>
      <c r="B25" s="68" t="s">
        <v>10</v>
      </c>
      <c r="C25" s="27" t="s">
        <v>2373</v>
      </c>
      <c r="D25" s="68"/>
      <c r="E25" s="68" t="s">
        <v>2256</v>
      </c>
      <c r="F25" s="68"/>
      <c r="G25" s="72" t="s">
        <v>2193</v>
      </c>
      <c r="H25" s="93" t="s">
        <v>10</v>
      </c>
      <c r="I25" s="93"/>
      <c r="J25" s="93"/>
      <c r="K25" s="98"/>
    </row>
  </sheetData>
  <sheetProtection/>
  <mergeCells count="65">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E15:F15"/>
    <mergeCell ref="H15:J15"/>
    <mergeCell ref="E16:F16"/>
    <mergeCell ref="H16:J16"/>
    <mergeCell ref="E17:F17"/>
    <mergeCell ref="H17:J17"/>
    <mergeCell ref="E18:F18"/>
    <mergeCell ref="H18:J18"/>
    <mergeCell ref="E19:F19"/>
    <mergeCell ref="H19:J19"/>
    <mergeCell ref="C20:D20"/>
    <mergeCell ref="E20:F20"/>
    <mergeCell ref="H20:J20"/>
    <mergeCell ref="C21:D21"/>
    <mergeCell ref="E21:F21"/>
    <mergeCell ref="H21:J21"/>
    <mergeCell ref="C22:D22"/>
    <mergeCell ref="E22:F22"/>
    <mergeCell ref="H22:J22"/>
    <mergeCell ref="C23:D23"/>
    <mergeCell ref="E23:F23"/>
    <mergeCell ref="H23:J23"/>
    <mergeCell ref="C24:D24"/>
    <mergeCell ref="E24:F24"/>
    <mergeCell ref="H24:J24"/>
    <mergeCell ref="C25:D25"/>
    <mergeCell ref="E25:F25"/>
    <mergeCell ref="H25:J25"/>
    <mergeCell ref="A10:A11"/>
    <mergeCell ref="A12:A13"/>
    <mergeCell ref="A14:A19"/>
    <mergeCell ref="A20:A25"/>
    <mergeCell ref="B15:B19"/>
    <mergeCell ref="B20:B22"/>
    <mergeCell ref="B23:B25"/>
    <mergeCell ref="C15:D19"/>
  </mergeCells>
  <printOptions horizontalCentered="1"/>
  <pageMargins left="0.38958333333333334" right="0.38958333333333334" top="0.5902777777777778" bottom="0.7909722222222222" header="0.5076388888888889" footer="0.5076388888888889"/>
  <pageSetup horizontalDpi="600" verticalDpi="600" orientation="portrait" paperSize="9"/>
</worksheet>
</file>

<file path=xl/worksheets/sheet43.xml><?xml version="1.0" encoding="utf-8"?>
<worksheet xmlns="http://schemas.openxmlformats.org/spreadsheetml/2006/main" xmlns:r="http://schemas.openxmlformats.org/officeDocument/2006/relationships">
  <sheetPr>
    <pageSetUpPr fitToPage="1"/>
  </sheetPr>
  <dimension ref="A1:IV32"/>
  <sheetViews>
    <sheetView view="pageBreakPreview" zoomScaleSheetLayoutView="100" workbookViewId="0" topLeftCell="A1">
      <selection activeCell="A2" sqref="A2:J2"/>
    </sheetView>
  </sheetViews>
  <sheetFormatPr defaultColWidth="11.7109375" defaultRowHeight="12.75"/>
  <cols>
    <col min="1" max="1" width="11.7109375" style="55" customWidth="1"/>
    <col min="2" max="2" width="13.28125" style="55" customWidth="1"/>
    <col min="3" max="3" width="8.00390625" style="55" customWidth="1"/>
    <col min="4" max="4" width="10.8515625" style="55" customWidth="1"/>
    <col min="5" max="5" width="15.7109375" style="55" bestFit="1" customWidth="1"/>
    <col min="6" max="6" width="19.00390625" style="55" customWidth="1"/>
    <col min="7" max="7" width="15.140625" style="55" customWidth="1"/>
    <col min="8" max="8" width="11.7109375" style="57" customWidth="1"/>
    <col min="9" max="9" width="10.28125" style="57" customWidth="1"/>
    <col min="10" max="10" width="14.140625" style="57" customWidth="1"/>
    <col min="11" max="11" width="39.28125" style="55" customWidth="1"/>
    <col min="12" max="243" width="11.7109375" style="55" customWidth="1"/>
    <col min="244" max="16384" width="11.7109375" style="58" customWidth="1"/>
  </cols>
  <sheetData>
    <row r="1" spans="1:256" s="55" customFormat="1" ht="22.5" customHeight="1">
      <c r="A1" s="59" t="s">
        <v>2374</v>
      </c>
      <c r="H1" s="57"/>
      <c r="I1" s="57"/>
      <c r="J1" s="57"/>
      <c r="IJ1" s="58"/>
      <c r="IK1" s="58"/>
      <c r="IL1" s="58"/>
      <c r="IM1" s="58"/>
      <c r="IN1" s="58"/>
      <c r="IO1" s="58"/>
      <c r="IP1" s="58"/>
      <c r="IQ1" s="58"/>
      <c r="IR1" s="58"/>
      <c r="IS1" s="58"/>
      <c r="IT1" s="58"/>
      <c r="IU1" s="58"/>
      <c r="IV1" s="58"/>
    </row>
    <row r="2" spans="1:256" s="56" customFormat="1" ht="33" customHeight="1">
      <c r="A2" s="7" t="s">
        <v>2375</v>
      </c>
      <c r="B2" s="7"/>
      <c r="C2" s="7"/>
      <c r="D2" s="7"/>
      <c r="E2" s="7"/>
      <c r="F2" s="7"/>
      <c r="G2" s="7"/>
      <c r="H2" s="7"/>
      <c r="I2" s="7"/>
      <c r="J2" s="7"/>
      <c r="IJ2" s="88"/>
      <c r="IK2" s="88"/>
      <c r="IL2" s="88"/>
      <c r="IM2" s="88"/>
      <c r="IN2" s="88"/>
      <c r="IO2" s="88"/>
      <c r="IP2" s="88"/>
      <c r="IQ2" s="88"/>
      <c r="IR2" s="88"/>
      <c r="IS2" s="88"/>
      <c r="IT2" s="88"/>
      <c r="IU2" s="88"/>
      <c r="IV2" s="88"/>
    </row>
    <row r="3" spans="1:10" s="55" customFormat="1" ht="24.75" customHeight="1">
      <c r="A3" s="8" t="s">
        <v>2</v>
      </c>
      <c r="B3" s="9"/>
      <c r="C3" s="9"/>
      <c r="D3" s="9"/>
      <c r="E3" s="9"/>
      <c r="F3" s="9"/>
      <c r="G3" s="9"/>
      <c r="H3" s="9"/>
      <c r="I3" s="9"/>
      <c r="J3" s="9"/>
    </row>
    <row r="4" spans="1:11" s="55" customFormat="1" ht="39" customHeight="1">
      <c r="A4" s="10" t="s">
        <v>2055</v>
      </c>
      <c r="B4" s="10" t="s">
        <v>2056</v>
      </c>
      <c r="C4" s="10"/>
      <c r="D4" s="10" t="s">
        <v>2057</v>
      </c>
      <c r="E4" s="10" t="s">
        <v>2376</v>
      </c>
      <c r="F4" s="10"/>
      <c r="G4" s="10" t="s">
        <v>2059</v>
      </c>
      <c r="H4" s="11" t="s">
        <v>27</v>
      </c>
      <c r="I4" s="46"/>
      <c r="J4" s="14"/>
      <c r="K4" s="83"/>
    </row>
    <row r="5" spans="1:10" s="55" customFormat="1" ht="39" customHeight="1">
      <c r="A5" s="10" t="s">
        <v>2060</v>
      </c>
      <c r="B5" s="12" t="s">
        <v>1785</v>
      </c>
      <c r="C5" s="12"/>
      <c r="D5" s="10" t="s">
        <v>2061</v>
      </c>
      <c r="E5" s="10" t="s">
        <v>2062</v>
      </c>
      <c r="F5" s="10"/>
      <c r="G5" s="10" t="s">
        <v>2063</v>
      </c>
      <c r="H5" s="12" t="s">
        <v>2064</v>
      </c>
      <c r="I5" s="12"/>
      <c r="J5" s="12"/>
    </row>
    <row r="6" spans="1:10" s="55" customFormat="1" ht="69" customHeight="1">
      <c r="A6" s="10" t="s">
        <v>2065</v>
      </c>
      <c r="B6" s="12" t="s">
        <v>2377</v>
      </c>
      <c r="C6" s="12"/>
      <c r="D6" s="10" t="s">
        <v>2067</v>
      </c>
      <c r="E6" s="60" t="s">
        <v>27</v>
      </c>
      <c r="F6" s="60"/>
      <c r="G6" s="10" t="s">
        <v>2068</v>
      </c>
      <c r="H6" s="12" t="s">
        <v>2378</v>
      </c>
      <c r="I6" s="12"/>
      <c r="J6" s="12"/>
    </row>
    <row r="7" spans="1:10" s="55" customFormat="1" ht="37.5" customHeight="1">
      <c r="A7" s="10" t="s">
        <v>2235</v>
      </c>
      <c r="B7" s="10" t="s">
        <v>2379</v>
      </c>
      <c r="C7" s="10"/>
      <c r="D7" s="10" t="s">
        <v>2072</v>
      </c>
      <c r="E7" s="10" t="s">
        <v>2075</v>
      </c>
      <c r="F7" s="10"/>
      <c r="G7" s="10" t="s">
        <v>2167</v>
      </c>
      <c r="H7" s="10" t="s">
        <v>2168</v>
      </c>
      <c r="I7" s="10"/>
      <c r="J7" s="10"/>
    </row>
    <row r="8" spans="1:10" s="55" customFormat="1" ht="33.75" customHeight="1">
      <c r="A8" s="10" t="s">
        <v>2076</v>
      </c>
      <c r="B8" s="12" t="s">
        <v>2380</v>
      </c>
      <c r="C8" s="12"/>
      <c r="D8" s="10" t="s">
        <v>2078</v>
      </c>
      <c r="E8" s="11" t="s">
        <v>2381</v>
      </c>
      <c r="F8" s="14"/>
      <c r="G8" s="10" t="s">
        <v>2080</v>
      </c>
      <c r="H8" s="11" t="s">
        <v>2081</v>
      </c>
      <c r="I8" s="46"/>
      <c r="J8" s="14"/>
    </row>
    <row r="9" spans="1:10" s="55" customFormat="1" ht="78.75" customHeight="1">
      <c r="A9" s="10" t="s">
        <v>2082</v>
      </c>
      <c r="B9" s="15" t="s">
        <v>2382</v>
      </c>
      <c r="C9" s="15"/>
      <c r="D9" s="15"/>
      <c r="E9" s="15"/>
      <c r="F9" s="15"/>
      <c r="G9" s="15"/>
      <c r="H9" s="15"/>
      <c r="I9" s="15"/>
      <c r="J9" s="15"/>
    </row>
    <row r="10" spans="1:10" s="55" customFormat="1" ht="55.5" customHeight="1">
      <c r="A10" s="10" t="s">
        <v>2145</v>
      </c>
      <c r="B10" s="15" t="s">
        <v>2383</v>
      </c>
      <c r="C10" s="15"/>
      <c r="D10" s="15"/>
      <c r="E10" s="15"/>
      <c r="F10" s="15"/>
      <c r="G10" s="15"/>
      <c r="H10" s="15"/>
      <c r="I10" s="15"/>
      <c r="J10" s="15"/>
    </row>
    <row r="11" spans="1:10" s="55" customFormat="1" ht="28.5" customHeight="1">
      <c r="A11" s="10" t="s">
        <v>2084</v>
      </c>
      <c r="B11" s="12" t="s">
        <v>2085</v>
      </c>
      <c r="C11" s="12"/>
      <c r="D11" s="12"/>
      <c r="E11" s="12"/>
      <c r="F11" s="12"/>
      <c r="G11" s="12" t="s">
        <v>2086</v>
      </c>
      <c r="H11" s="12"/>
      <c r="I11" s="12"/>
      <c r="J11" s="12"/>
    </row>
    <row r="12" spans="1:10" s="55" customFormat="1" ht="31.5" customHeight="1">
      <c r="A12" s="10"/>
      <c r="B12" s="12" t="s">
        <v>2384</v>
      </c>
      <c r="C12" s="12"/>
      <c r="D12" s="12"/>
      <c r="E12" s="12"/>
      <c r="F12" s="12"/>
      <c r="G12" s="61">
        <v>155273100</v>
      </c>
      <c r="H12" s="61"/>
      <c r="I12" s="61"/>
      <c r="J12" s="61"/>
    </row>
    <row r="13" spans="1:10" s="55" customFormat="1" ht="30" customHeight="1">
      <c r="A13" s="16" t="s">
        <v>2087</v>
      </c>
      <c r="B13" s="17" t="s">
        <v>2088</v>
      </c>
      <c r="C13" s="18"/>
      <c r="D13" s="18"/>
      <c r="E13" s="18"/>
      <c r="F13" s="19"/>
      <c r="G13" s="17" t="s">
        <v>2089</v>
      </c>
      <c r="H13" s="18"/>
      <c r="I13" s="18"/>
      <c r="J13" s="19"/>
    </row>
    <row r="14" spans="1:10" s="55" customFormat="1" ht="108" customHeight="1">
      <c r="A14" s="20"/>
      <c r="B14" s="62" t="s">
        <v>2385</v>
      </c>
      <c r="C14" s="63"/>
      <c r="D14" s="63"/>
      <c r="E14" s="63"/>
      <c r="F14" s="64"/>
      <c r="G14" s="65" t="s">
        <v>2386</v>
      </c>
      <c r="H14" s="66"/>
      <c r="I14" s="66"/>
      <c r="J14" s="84"/>
    </row>
    <row r="15" spans="1:10" s="55" customFormat="1" ht="39" customHeight="1">
      <c r="A15" s="67" t="s">
        <v>2092</v>
      </c>
      <c r="B15" s="68" t="s">
        <v>2093</v>
      </c>
      <c r="C15" s="69" t="s">
        <v>2094</v>
      </c>
      <c r="D15" s="69"/>
      <c r="E15" s="68" t="s">
        <v>2095</v>
      </c>
      <c r="F15" s="68"/>
      <c r="G15" s="10" t="s">
        <v>2174</v>
      </c>
      <c r="H15" s="28" t="s">
        <v>2097</v>
      </c>
      <c r="I15" s="28"/>
      <c r="J15" s="28"/>
    </row>
    <row r="16" spans="1:256" s="55" customFormat="1" ht="39" customHeight="1">
      <c r="A16" s="70"/>
      <c r="B16" s="71" t="s">
        <v>2098</v>
      </c>
      <c r="C16" s="71" t="s">
        <v>2099</v>
      </c>
      <c r="D16" s="71"/>
      <c r="E16" s="68" t="s">
        <v>2387</v>
      </c>
      <c r="F16" s="68"/>
      <c r="G16" s="72">
        <v>78</v>
      </c>
      <c r="H16" s="28" t="s">
        <v>2388</v>
      </c>
      <c r="I16" s="28"/>
      <c r="J16" s="28"/>
      <c r="K16" s="83"/>
      <c r="IJ16" s="58"/>
      <c r="IK16" s="58"/>
      <c r="IL16" s="58"/>
      <c r="IM16" s="58"/>
      <c r="IN16" s="58"/>
      <c r="IO16" s="58"/>
      <c r="IP16" s="58"/>
      <c r="IQ16" s="58"/>
      <c r="IR16" s="58"/>
      <c r="IS16" s="58"/>
      <c r="IT16" s="58"/>
      <c r="IU16" s="58"/>
      <c r="IV16" s="58"/>
    </row>
    <row r="17" spans="1:256" s="55" customFormat="1" ht="36.75" customHeight="1">
      <c r="A17" s="70"/>
      <c r="B17" s="71"/>
      <c r="C17" s="71"/>
      <c r="D17" s="71"/>
      <c r="E17" s="73" t="s">
        <v>2389</v>
      </c>
      <c r="F17" s="74"/>
      <c r="G17" s="72">
        <v>8</v>
      </c>
      <c r="H17" s="28" t="s">
        <v>2390</v>
      </c>
      <c r="I17" s="28"/>
      <c r="J17" s="28"/>
      <c r="K17" s="83"/>
      <c r="IJ17" s="58"/>
      <c r="IK17" s="58"/>
      <c r="IL17" s="58"/>
      <c r="IM17" s="58"/>
      <c r="IN17" s="58"/>
      <c r="IO17" s="58"/>
      <c r="IP17" s="58"/>
      <c r="IQ17" s="58"/>
      <c r="IR17" s="58"/>
      <c r="IS17" s="58"/>
      <c r="IT17" s="58"/>
      <c r="IU17" s="58"/>
      <c r="IV17" s="58"/>
    </row>
    <row r="18" spans="1:256" s="55" customFormat="1" ht="36.75" customHeight="1">
      <c r="A18" s="70"/>
      <c r="B18" s="71"/>
      <c r="C18" s="71"/>
      <c r="D18" s="71"/>
      <c r="E18" s="68" t="s">
        <v>2391</v>
      </c>
      <c r="F18" s="68"/>
      <c r="G18" s="72" t="s">
        <v>2392</v>
      </c>
      <c r="H18" s="28" t="s">
        <v>2393</v>
      </c>
      <c r="I18" s="28"/>
      <c r="J18" s="28"/>
      <c r="K18" s="83"/>
      <c r="IJ18" s="58"/>
      <c r="IK18" s="58"/>
      <c r="IL18" s="58"/>
      <c r="IM18" s="58"/>
      <c r="IN18" s="58"/>
      <c r="IO18" s="58"/>
      <c r="IP18" s="58"/>
      <c r="IQ18" s="58"/>
      <c r="IR18" s="58"/>
      <c r="IS18" s="58"/>
      <c r="IT18" s="58"/>
      <c r="IU18" s="58"/>
      <c r="IV18" s="58"/>
    </row>
    <row r="19" spans="1:256" s="55" customFormat="1" ht="36.75" customHeight="1">
      <c r="A19" s="75"/>
      <c r="B19" s="71"/>
      <c r="C19" s="71"/>
      <c r="D19" s="71"/>
      <c r="E19" s="68" t="s">
        <v>2394</v>
      </c>
      <c r="F19" s="68"/>
      <c r="G19" s="72">
        <v>40</v>
      </c>
      <c r="H19" s="28" t="s">
        <v>2395</v>
      </c>
      <c r="I19" s="28"/>
      <c r="J19" s="28"/>
      <c r="IJ19" s="58"/>
      <c r="IK19" s="58"/>
      <c r="IL19" s="58"/>
      <c r="IM19" s="58"/>
      <c r="IN19" s="58"/>
      <c r="IO19" s="58"/>
      <c r="IP19" s="58"/>
      <c r="IQ19" s="58"/>
      <c r="IR19" s="58"/>
      <c r="IS19" s="58"/>
      <c r="IT19" s="58"/>
      <c r="IU19" s="58"/>
      <c r="IV19" s="58"/>
    </row>
    <row r="20" spans="1:256" s="55" customFormat="1" ht="61.5" customHeight="1">
      <c r="A20" s="67" t="s">
        <v>2092</v>
      </c>
      <c r="B20" s="71" t="s">
        <v>2098</v>
      </c>
      <c r="C20" s="68" t="s">
        <v>2103</v>
      </c>
      <c r="D20" s="68"/>
      <c r="E20" s="68" t="s">
        <v>2396</v>
      </c>
      <c r="F20" s="68"/>
      <c r="G20" s="72" t="s">
        <v>2105</v>
      </c>
      <c r="H20" s="28" t="s">
        <v>2397</v>
      </c>
      <c r="I20" s="28"/>
      <c r="J20" s="28"/>
      <c r="IJ20" s="58"/>
      <c r="IK20" s="58"/>
      <c r="IL20" s="58"/>
      <c r="IM20" s="58"/>
      <c r="IN20" s="58"/>
      <c r="IO20" s="58"/>
      <c r="IP20" s="58"/>
      <c r="IQ20" s="58"/>
      <c r="IR20" s="58"/>
      <c r="IS20" s="58"/>
      <c r="IT20" s="58"/>
      <c r="IU20" s="58"/>
      <c r="IV20" s="58"/>
    </row>
    <row r="21" spans="1:256" s="55" customFormat="1" ht="63.75" customHeight="1">
      <c r="A21" s="70"/>
      <c r="B21" s="71"/>
      <c r="C21" s="68"/>
      <c r="D21" s="68"/>
      <c r="E21" s="68" t="s">
        <v>2398</v>
      </c>
      <c r="F21" s="68"/>
      <c r="G21" s="72" t="s">
        <v>2105</v>
      </c>
      <c r="H21" s="28" t="s">
        <v>2399</v>
      </c>
      <c r="I21" s="28"/>
      <c r="J21" s="28"/>
      <c r="IJ21" s="58"/>
      <c r="IK21" s="58"/>
      <c r="IL21" s="58"/>
      <c r="IM21" s="58"/>
      <c r="IN21" s="58"/>
      <c r="IO21" s="58"/>
      <c r="IP21" s="58"/>
      <c r="IQ21" s="58"/>
      <c r="IR21" s="58"/>
      <c r="IS21" s="58"/>
      <c r="IT21" s="58"/>
      <c r="IU21" s="58"/>
      <c r="IV21" s="58"/>
    </row>
    <row r="22" spans="1:256" s="55" customFormat="1" ht="33" customHeight="1">
      <c r="A22" s="70"/>
      <c r="B22" s="71"/>
      <c r="C22" s="68"/>
      <c r="D22" s="68"/>
      <c r="E22" s="68" t="s">
        <v>2400</v>
      </c>
      <c r="F22" s="68"/>
      <c r="G22" s="72" t="s">
        <v>2257</v>
      </c>
      <c r="H22" s="28" t="s">
        <v>2401</v>
      </c>
      <c r="I22" s="28"/>
      <c r="J22" s="28"/>
      <c r="IJ22" s="58"/>
      <c r="IK22" s="58"/>
      <c r="IL22" s="58"/>
      <c r="IM22" s="58"/>
      <c r="IN22" s="58"/>
      <c r="IO22" s="58"/>
      <c r="IP22" s="58"/>
      <c r="IQ22" s="58"/>
      <c r="IR22" s="58"/>
      <c r="IS22" s="58"/>
      <c r="IT22" s="58"/>
      <c r="IU22" s="58"/>
      <c r="IV22" s="58"/>
    </row>
    <row r="23" spans="1:256" s="55" customFormat="1" ht="33" customHeight="1">
      <c r="A23" s="70"/>
      <c r="B23" s="71"/>
      <c r="C23" s="68"/>
      <c r="D23" s="68"/>
      <c r="E23" s="68" t="s">
        <v>2402</v>
      </c>
      <c r="F23" s="68"/>
      <c r="G23" s="72" t="s">
        <v>2403</v>
      </c>
      <c r="H23" s="28" t="s">
        <v>2404</v>
      </c>
      <c r="I23" s="28"/>
      <c r="J23" s="28"/>
      <c r="K23" s="85"/>
      <c r="IJ23" s="58"/>
      <c r="IK23" s="58"/>
      <c r="IL23" s="58"/>
      <c r="IM23" s="58"/>
      <c r="IN23" s="58"/>
      <c r="IO23" s="58"/>
      <c r="IP23" s="58"/>
      <c r="IQ23" s="58"/>
      <c r="IR23" s="58"/>
      <c r="IS23" s="58"/>
      <c r="IT23" s="58"/>
      <c r="IU23" s="58"/>
      <c r="IV23" s="58"/>
    </row>
    <row r="24" spans="1:256" s="55" customFormat="1" ht="69" customHeight="1">
      <c r="A24" s="70"/>
      <c r="B24" s="71"/>
      <c r="C24" s="76" t="s">
        <v>2109</v>
      </c>
      <c r="D24" s="77"/>
      <c r="E24" s="68" t="s">
        <v>2405</v>
      </c>
      <c r="F24" s="68"/>
      <c r="G24" s="72" t="s">
        <v>2105</v>
      </c>
      <c r="H24" s="28" t="s">
        <v>2406</v>
      </c>
      <c r="I24" s="28"/>
      <c r="J24" s="28"/>
      <c r="K24" s="83"/>
      <c r="IJ24" s="58"/>
      <c r="IK24" s="58"/>
      <c r="IL24" s="58"/>
      <c r="IM24" s="58"/>
      <c r="IN24" s="58"/>
      <c r="IO24" s="58"/>
      <c r="IP24" s="58"/>
      <c r="IQ24" s="58"/>
      <c r="IR24" s="58"/>
      <c r="IS24" s="58"/>
      <c r="IT24" s="58"/>
      <c r="IU24" s="58"/>
      <c r="IV24" s="58"/>
    </row>
    <row r="25" spans="1:256" s="55" customFormat="1" ht="33.75" customHeight="1">
      <c r="A25" s="70"/>
      <c r="B25" s="71"/>
      <c r="C25" s="78"/>
      <c r="D25" s="79"/>
      <c r="E25" s="73" t="s">
        <v>2407</v>
      </c>
      <c r="F25" s="74"/>
      <c r="G25" s="80">
        <v>1</v>
      </c>
      <c r="H25" s="28" t="s">
        <v>2408</v>
      </c>
      <c r="I25" s="28"/>
      <c r="J25" s="28"/>
      <c r="K25" s="83"/>
      <c r="IJ25" s="58"/>
      <c r="IK25" s="58"/>
      <c r="IL25" s="58"/>
      <c r="IM25" s="58"/>
      <c r="IN25" s="58"/>
      <c r="IO25" s="58"/>
      <c r="IP25" s="58"/>
      <c r="IQ25" s="58"/>
      <c r="IR25" s="58"/>
      <c r="IS25" s="58"/>
      <c r="IT25" s="58"/>
      <c r="IU25" s="58"/>
      <c r="IV25" s="58"/>
    </row>
    <row r="26" spans="1:256" s="55" customFormat="1" ht="33.75" customHeight="1">
      <c r="A26" s="70"/>
      <c r="B26" s="71"/>
      <c r="C26" s="81"/>
      <c r="D26" s="82"/>
      <c r="E26" s="68" t="s">
        <v>2409</v>
      </c>
      <c r="F26" s="68"/>
      <c r="G26" s="72" t="s">
        <v>2108</v>
      </c>
      <c r="H26" s="28" t="s">
        <v>2410</v>
      </c>
      <c r="I26" s="28"/>
      <c r="J26" s="28"/>
      <c r="K26" s="83"/>
      <c r="IJ26" s="58"/>
      <c r="IK26" s="58"/>
      <c r="IL26" s="58"/>
      <c r="IM26" s="58"/>
      <c r="IN26" s="58"/>
      <c r="IO26" s="58"/>
      <c r="IP26" s="58"/>
      <c r="IQ26" s="58"/>
      <c r="IR26" s="58"/>
      <c r="IS26" s="58"/>
      <c r="IT26" s="58"/>
      <c r="IU26" s="58"/>
      <c r="IV26" s="58"/>
    </row>
    <row r="27" spans="1:256" s="55" customFormat="1" ht="33.75" customHeight="1">
      <c r="A27" s="70"/>
      <c r="B27" s="71"/>
      <c r="C27" s="68" t="s">
        <v>2113</v>
      </c>
      <c r="D27" s="68"/>
      <c r="E27" s="68" t="s">
        <v>2411</v>
      </c>
      <c r="F27" s="68"/>
      <c r="G27" s="72" t="s">
        <v>2412</v>
      </c>
      <c r="H27" s="28" t="s">
        <v>2413</v>
      </c>
      <c r="I27" s="28"/>
      <c r="J27" s="28"/>
      <c r="K27" s="83"/>
      <c r="IJ27" s="58"/>
      <c r="IK27" s="58"/>
      <c r="IL27" s="58"/>
      <c r="IM27" s="58"/>
      <c r="IN27" s="58"/>
      <c r="IO27" s="58"/>
      <c r="IP27" s="58"/>
      <c r="IQ27" s="58"/>
      <c r="IR27" s="58"/>
      <c r="IS27" s="58"/>
      <c r="IT27" s="58"/>
      <c r="IU27" s="58"/>
      <c r="IV27" s="58"/>
    </row>
    <row r="28" spans="1:256" s="55" customFormat="1" ht="33.75" customHeight="1">
      <c r="A28" s="70"/>
      <c r="B28" s="68" t="s">
        <v>2117</v>
      </c>
      <c r="C28" s="76" t="s">
        <v>2118</v>
      </c>
      <c r="D28" s="77"/>
      <c r="E28" s="68" t="s">
        <v>2414</v>
      </c>
      <c r="F28" s="68"/>
      <c r="G28" s="72" t="s">
        <v>2415</v>
      </c>
      <c r="H28" s="28" t="s">
        <v>2416</v>
      </c>
      <c r="I28" s="28"/>
      <c r="J28" s="28"/>
      <c r="K28" s="83"/>
      <c r="IJ28" s="58"/>
      <c r="IK28" s="58"/>
      <c r="IL28" s="58"/>
      <c r="IM28" s="58"/>
      <c r="IN28" s="58"/>
      <c r="IO28" s="58"/>
      <c r="IP28" s="58"/>
      <c r="IQ28" s="58"/>
      <c r="IR28" s="58"/>
      <c r="IS28" s="58"/>
      <c r="IT28" s="58"/>
      <c r="IU28" s="58"/>
      <c r="IV28" s="58"/>
    </row>
    <row r="29" spans="1:256" s="55" customFormat="1" ht="54" customHeight="1">
      <c r="A29" s="70"/>
      <c r="B29" s="68"/>
      <c r="C29" s="81"/>
      <c r="D29" s="82"/>
      <c r="E29" s="73" t="s">
        <v>2343</v>
      </c>
      <c r="F29" s="74"/>
      <c r="G29" s="72" t="s">
        <v>2349</v>
      </c>
      <c r="H29" s="42" t="s">
        <v>2417</v>
      </c>
      <c r="I29" s="86"/>
      <c r="J29" s="43"/>
      <c r="K29" s="87"/>
      <c r="IJ29" s="58"/>
      <c r="IK29" s="58"/>
      <c r="IL29" s="58"/>
      <c r="IM29" s="58"/>
      <c r="IN29" s="58"/>
      <c r="IO29" s="58"/>
      <c r="IP29" s="58"/>
      <c r="IQ29" s="58"/>
      <c r="IR29" s="58"/>
      <c r="IS29" s="58"/>
      <c r="IT29" s="58"/>
      <c r="IU29" s="58"/>
      <c r="IV29" s="58"/>
    </row>
    <row r="30" spans="1:256" s="55" customFormat="1" ht="39.75" customHeight="1">
      <c r="A30" s="70"/>
      <c r="B30" s="68"/>
      <c r="C30" s="68" t="s">
        <v>2129</v>
      </c>
      <c r="D30" s="68"/>
      <c r="E30" s="73" t="s">
        <v>2418</v>
      </c>
      <c r="F30" s="74"/>
      <c r="G30" s="72" t="s">
        <v>2419</v>
      </c>
      <c r="H30" s="42" t="s">
        <v>2420</v>
      </c>
      <c r="I30" s="86"/>
      <c r="J30" s="43"/>
      <c r="K30" s="83"/>
      <c r="IJ30" s="58"/>
      <c r="IK30" s="58"/>
      <c r="IL30" s="58"/>
      <c r="IM30" s="58"/>
      <c r="IN30" s="58"/>
      <c r="IO30" s="58"/>
      <c r="IP30" s="58"/>
      <c r="IQ30" s="58"/>
      <c r="IR30" s="58"/>
      <c r="IS30" s="58"/>
      <c r="IT30" s="58"/>
      <c r="IU30" s="58"/>
      <c r="IV30" s="58"/>
    </row>
    <row r="31" spans="1:256" s="55" customFormat="1" ht="45.75" customHeight="1">
      <c r="A31" s="70"/>
      <c r="B31" s="68"/>
      <c r="C31" s="76" t="s">
        <v>2133</v>
      </c>
      <c r="D31" s="77"/>
      <c r="E31" s="73" t="s">
        <v>2421</v>
      </c>
      <c r="F31" s="74"/>
      <c r="G31" s="72" t="s">
        <v>2135</v>
      </c>
      <c r="H31" s="42" t="s">
        <v>2422</v>
      </c>
      <c r="I31" s="86"/>
      <c r="J31" s="43"/>
      <c r="K31" s="87"/>
      <c r="IJ31" s="58"/>
      <c r="IK31" s="58"/>
      <c r="IL31" s="58"/>
      <c r="IM31" s="58"/>
      <c r="IN31" s="58"/>
      <c r="IO31" s="58"/>
      <c r="IP31" s="58"/>
      <c r="IQ31" s="58"/>
      <c r="IR31" s="58"/>
      <c r="IS31" s="58"/>
      <c r="IT31" s="58"/>
      <c r="IU31" s="58"/>
      <c r="IV31" s="58"/>
    </row>
    <row r="32" spans="1:256" s="55" customFormat="1" ht="45.75" customHeight="1">
      <c r="A32" s="75"/>
      <c r="B32" s="68"/>
      <c r="C32" s="81"/>
      <c r="D32" s="82"/>
      <c r="E32" s="68" t="s">
        <v>2348</v>
      </c>
      <c r="F32" s="68"/>
      <c r="G32" s="72" t="s">
        <v>2135</v>
      </c>
      <c r="H32" s="42" t="s">
        <v>2423</v>
      </c>
      <c r="I32" s="86"/>
      <c r="J32" s="43"/>
      <c r="IJ32" s="58"/>
      <c r="IK32" s="58"/>
      <c r="IL32" s="58"/>
      <c r="IM32" s="58"/>
      <c r="IN32" s="58"/>
      <c r="IO32" s="58"/>
      <c r="IP32" s="58"/>
      <c r="IQ32" s="58"/>
      <c r="IR32" s="58"/>
      <c r="IS32" s="58"/>
      <c r="IT32" s="58"/>
      <c r="IU32" s="58"/>
      <c r="IV32" s="58"/>
    </row>
  </sheetData>
  <sheetProtection/>
  <mergeCells count="78">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J12"/>
    <mergeCell ref="B13:F13"/>
    <mergeCell ref="G13:J13"/>
    <mergeCell ref="B14:F14"/>
    <mergeCell ref="G14:J14"/>
    <mergeCell ref="C15:D15"/>
    <mergeCell ref="E15:F15"/>
    <mergeCell ref="H15:J15"/>
    <mergeCell ref="E16:F16"/>
    <mergeCell ref="H16:J16"/>
    <mergeCell ref="E17:F17"/>
    <mergeCell ref="H17:J17"/>
    <mergeCell ref="E18:F18"/>
    <mergeCell ref="H18:J18"/>
    <mergeCell ref="E19:F19"/>
    <mergeCell ref="H19:J19"/>
    <mergeCell ref="E20:F20"/>
    <mergeCell ref="H20:J20"/>
    <mergeCell ref="E21:F21"/>
    <mergeCell ref="H21:J21"/>
    <mergeCell ref="E22:F22"/>
    <mergeCell ref="H22:J22"/>
    <mergeCell ref="E23:F23"/>
    <mergeCell ref="H23:J23"/>
    <mergeCell ref="E24:F24"/>
    <mergeCell ref="H24:J24"/>
    <mergeCell ref="E25:F25"/>
    <mergeCell ref="H25:J25"/>
    <mergeCell ref="E26:F26"/>
    <mergeCell ref="H26:J26"/>
    <mergeCell ref="C27:D27"/>
    <mergeCell ref="E27:F27"/>
    <mergeCell ref="H27:J27"/>
    <mergeCell ref="E28:F28"/>
    <mergeCell ref="H28:J28"/>
    <mergeCell ref="E29:F29"/>
    <mergeCell ref="H29:J29"/>
    <mergeCell ref="C30:D30"/>
    <mergeCell ref="E30:F30"/>
    <mergeCell ref="H30:J30"/>
    <mergeCell ref="E31:F31"/>
    <mergeCell ref="H31:J31"/>
    <mergeCell ref="E32:F32"/>
    <mergeCell ref="H32:J32"/>
    <mergeCell ref="A11:A12"/>
    <mergeCell ref="A13:A14"/>
    <mergeCell ref="A15:A19"/>
    <mergeCell ref="A20:A32"/>
    <mergeCell ref="B16:B19"/>
    <mergeCell ref="B20:B27"/>
    <mergeCell ref="B28:B32"/>
    <mergeCell ref="C16:D19"/>
    <mergeCell ref="C20:D23"/>
    <mergeCell ref="C24:D26"/>
    <mergeCell ref="C28:D29"/>
    <mergeCell ref="C31:D32"/>
  </mergeCells>
  <printOptions/>
  <pageMargins left="0.7513888888888889" right="0.7513888888888889" top="1" bottom="1" header="0.5" footer="0.5"/>
  <pageSetup fitToHeight="0" fitToWidth="1" horizontalDpi="600" verticalDpi="600" orientation="portrait" paperSize="9" scale="77"/>
  <rowBreaks count="1" manualBreakCount="1">
    <brk id="19" max="255" man="1"/>
  </rowBreaks>
</worksheet>
</file>

<file path=xl/worksheets/sheet44.xml><?xml version="1.0" encoding="utf-8"?>
<worksheet xmlns="http://schemas.openxmlformats.org/spreadsheetml/2006/main" xmlns:r="http://schemas.openxmlformats.org/officeDocument/2006/relationships">
  <sheetPr>
    <pageSetUpPr fitToPage="1"/>
  </sheetPr>
  <dimension ref="A1:IV29"/>
  <sheetViews>
    <sheetView view="pageBreakPreview" zoomScaleSheetLayoutView="100" workbookViewId="0" topLeftCell="A1">
      <selection activeCell="A2" sqref="A2:J2"/>
    </sheetView>
  </sheetViews>
  <sheetFormatPr defaultColWidth="11.7109375" defaultRowHeight="42.75" customHeight="1"/>
  <cols>
    <col min="1" max="1" width="10.421875" style="1" customWidth="1"/>
    <col min="2" max="2" width="11.28125" style="1" customWidth="1"/>
    <col min="3" max="3" width="9.57421875" style="1" customWidth="1"/>
    <col min="4" max="4" width="14.421875" style="1" customWidth="1"/>
    <col min="5" max="5" width="15.7109375" style="1" bestFit="1" customWidth="1"/>
    <col min="6" max="6" width="20.421875" style="1" customWidth="1"/>
    <col min="7" max="7" width="13.28125" style="1" customWidth="1"/>
    <col min="8" max="8" width="11.7109375" style="1" customWidth="1"/>
    <col min="9" max="9" width="10.28125" style="1" customWidth="1"/>
    <col min="10" max="10" width="37.8515625" style="1" customWidth="1"/>
    <col min="11" max="11" width="28.7109375" style="3" customWidth="1"/>
    <col min="12" max="12" width="16.00390625" style="4" customWidth="1"/>
    <col min="13" max="241" width="11.7109375" style="1" customWidth="1"/>
    <col min="242" max="16384" width="11.7109375" style="5" customWidth="1"/>
  </cols>
  <sheetData>
    <row r="1" spans="1:256" s="1" customFormat="1" ht="16.5" customHeight="1">
      <c r="A1" s="6" t="s">
        <v>2424</v>
      </c>
      <c r="K1" s="3"/>
      <c r="L1" s="4"/>
      <c r="IH1" s="5"/>
      <c r="II1" s="5"/>
      <c r="IJ1" s="5"/>
      <c r="IK1" s="5"/>
      <c r="IL1" s="5"/>
      <c r="IM1" s="5"/>
      <c r="IN1" s="5"/>
      <c r="IO1" s="5"/>
      <c r="IP1" s="5"/>
      <c r="IQ1" s="5"/>
      <c r="IR1" s="5"/>
      <c r="IS1" s="5"/>
      <c r="IT1" s="5"/>
      <c r="IU1" s="5"/>
      <c r="IV1" s="5"/>
    </row>
    <row r="2" spans="1:12" s="1" customFormat="1" ht="22.5" customHeight="1">
      <c r="A2" s="7" t="s">
        <v>2425</v>
      </c>
      <c r="B2" s="7"/>
      <c r="C2" s="7"/>
      <c r="D2" s="7"/>
      <c r="E2" s="7"/>
      <c r="F2" s="7"/>
      <c r="G2" s="7"/>
      <c r="H2" s="7"/>
      <c r="I2" s="7"/>
      <c r="J2" s="7"/>
      <c r="K2" s="44"/>
      <c r="L2" s="4"/>
    </row>
    <row r="3" spans="1:12" s="1" customFormat="1" ht="15" customHeight="1">
      <c r="A3" s="8" t="s">
        <v>2</v>
      </c>
      <c r="B3" s="9"/>
      <c r="C3" s="9"/>
      <c r="D3" s="9"/>
      <c r="E3" s="9"/>
      <c r="F3" s="9"/>
      <c r="G3" s="9"/>
      <c r="H3" s="9"/>
      <c r="I3" s="9"/>
      <c r="J3" s="9"/>
      <c r="K3" s="45"/>
      <c r="L3" s="4"/>
    </row>
    <row r="4" spans="1:12" s="1" customFormat="1" ht="33" customHeight="1">
      <c r="A4" s="10" t="s">
        <v>2055</v>
      </c>
      <c r="B4" s="10" t="s">
        <v>2056</v>
      </c>
      <c r="C4" s="10"/>
      <c r="D4" s="10" t="s">
        <v>2057</v>
      </c>
      <c r="E4" s="10" t="s">
        <v>2426</v>
      </c>
      <c r="F4" s="10"/>
      <c r="G4" s="10" t="s">
        <v>2059</v>
      </c>
      <c r="H4" s="11" t="s">
        <v>2427</v>
      </c>
      <c r="I4" s="46"/>
      <c r="J4" s="14"/>
      <c r="K4" s="47"/>
      <c r="L4" s="4"/>
    </row>
    <row r="5" spans="1:12" s="1" customFormat="1" ht="31.5" customHeight="1">
      <c r="A5" s="10" t="s">
        <v>2060</v>
      </c>
      <c r="B5" s="12" t="s">
        <v>1785</v>
      </c>
      <c r="C5" s="12"/>
      <c r="D5" s="10" t="s">
        <v>2061</v>
      </c>
      <c r="E5" s="10" t="s">
        <v>2062</v>
      </c>
      <c r="F5" s="10"/>
      <c r="G5" s="10" t="s">
        <v>2063</v>
      </c>
      <c r="H5" s="12" t="s">
        <v>2064</v>
      </c>
      <c r="I5" s="12"/>
      <c r="J5" s="12"/>
      <c r="K5" s="47"/>
      <c r="L5" s="4"/>
    </row>
    <row r="6" spans="1:12" s="1" customFormat="1" ht="138" customHeight="1">
      <c r="A6" s="10" t="s">
        <v>2065</v>
      </c>
      <c r="B6" s="12" t="s">
        <v>2377</v>
      </c>
      <c r="C6" s="12"/>
      <c r="D6" s="10" t="s">
        <v>2067</v>
      </c>
      <c r="E6" s="12" t="s">
        <v>2427</v>
      </c>
      <c r="F6" s="12"/>
      <c r="G6" s="10" t="s">
        <v>2068</v>
      </c>
      <c r="H6" s="13" t="s">
        <v>2428</v>
      </c>
      <c r="I6" s="13"/>
      <c r="J6" s="13"/>
      <c r="K6" s="47"/>
      <c r="L6" s="4"/>
    </row>
    <row r="7" spans="1:12" s="1" customFormat="1" ht="36.75" customHeight="1">
      <c r="A7" s="10" t="s">
        <v>2235</v>
      </c>
      <c r="B7" s="10" t="s">
        <v>2236</v>
      </c>
      <c r="C7" s="10"/>
      <c r="D7" s="10" t="s">
        <v>2166</v>
      </c>
      <c r="E7" s="10" t="s">
        <v>2075</v>
      </c>
      <c r="F7" s="10"/>
      <c r="G7" s="10" t="s">
        <v>2167</v>
      </c>
      <c r="H7" s="10" t="s">
        <v>2168</v>
      </c>
      <c r="I7" s="10"/>
      <c r="J7" s="10"/>
      <c r="K7" s="47"/>
      <c r="L7" s="4"/>
    </row>
    <row r="8" spans="1:12" s="1" customFormat="1" ht="36.75" customHeight="1">
      <c r="A8" s="10" t="s">
        <v>2076</v>
      </c>
      <c r="B8" s="12" t="s">
        <v>2429</v>
      </c>
      <c r="C8" s="12"/>
      <c r="D8" s="10" t="s">
        <v>2078</v>
      </c>
      <c r="E8" s="11" t="s">
        <v>2430</v>
      </c>
      <c r="F8" s="14"/>
      <c r="G8" s="10" t="s">
        <v>2080</v>
      </c>
      <c r="H8" s="11" t="s">
        <v>2081</v>
      </c>
      <c r="I8" s="46"/>
      <c r="J8" s="14"/>
      <c r="K8" s="47"/>
      <c r="L8" s="4"/>
    </row>
    <row r="9" spans="1:12" s="1" customFormat="1" ht="102" customHeight="1">
      <c r="A9" s="10" t="s">
        <v>2082</v>
      </c>
      <c r="B9" s="15" t="s">
        <v>2431</v>
      </c>
      <c r="C9" s="15"/>
      <c r="D9" s="15"/>
      <c r="E9" s="15"/>
      <c r="F9" s="15"/>
      <c r="G9" s="15"/>
      <c r="H9" s="15"/>
      <c r="I9" s="15"/>
      <c r="J9" s="15"/>
      <c r="K9" s="47"/>
      <c r="L9" s="4"/>
    </row>
    <row r="10" spans="1:12" s="1" customFormat="1" ht="64.5" customHeight="1">
      <c r="A10" s="10" t="s">
        <v>2145</v>
      </c>
      <c r="B10" s="15" t="s">
        <v>2432</v>
      </c>
      <c r="C10" s="15"/>
      <c r="D10" s="15"/>
      <c r="E10" s="15"/>
      <c r="F10" s="15"/>
      <c r="G10" s="15"/>
      <c r="H10" s="15"/>
      <c r="I10" s="15"/>
      <c r="J10" s="15"/>
      <c r="K10" s="47"/>
      <c r="L10" s="4"/>
    </row>
    <row r="11" spans="1:12" s="1" customFormat="1" ht="33" customHeight="1">
      <c r="A11" s="10" t="s">
        <v>2084</v>
      </c>
      <c r="B11" s="12" t="s">
        <v>2085</v>
      </c>
      <c r="C11" s="12"/>
      <c r="D11" s="12"/>
      <c r="E11" s="12"/>
      <c r="F11" s="12"/>
      <c r="G11" s="12" t="s">
        <v>2086</v>
      </c>
      <c r="H11" s="12"/>
      <c r="I11" s="12"/>
      <c r="J11" s="12"/>
      <c r="K11" s="47"/>
      <c r="L11" s="4"/>
    </row>
    <row r="12" spans="1:12" s="1" customFormat="1" ht="33" customHeight="1">
      <c r="A12" s="10"/>
      <c r="B12" s="12" t="s">
        <v>2433</v>
      </c>
      <c r="C12" s="12"/>
      <c r="D12" s="12"/>
      <c r="E12" s="12"/>
      <c r="F12" s="12"/>
      <c r="G12" s="12" t="s">
        <v>2434</v>
      </c>
      <c r="H12" s="12"/>
      <c r="I12" s="12"/>
      <c r="J12" s="12"/>
      <c r="K12" s="47"/>
      <c r="L12" s="4"/>
    </row>
    <row r="13" spans="1:12" s="1" customFormat="1" ht="33" customHeight="1">
      <c r="A13" s="16" t="s">
        <v>2087</v>
      </c>
      <c r="B13" s="17" t="s">
        <v>2088</v>
      </c>
      <c r="C13" s="18"/>
      <c r="D13" s="18"/>
      <c r="E13" s="18"/>
      <c r="F13" s="19"/>
      <c r="G13" s="17" t="s">
        <v>2089</v>
      </c>
      <c r="H13" s="18"/>
      <c r="I13" s="18"/>
      <c r="J13" s="19"/>
      <c r="K13" s="47"/>
      <c r="L13" s="4"/>
    </row>
    <row r="14" spans="1:12" s="1" customFormat="1" ht="120" customHeight="1">
      <c r="A14" s="20"/>
      <c r="B14" s="21" t="s">
        <v>2435</v>
      </c>
      <c r="C14" s="22"/>
      <c r="D14" s="22"/>
      <c r="E14" s="22"/>
      <c r="F14" s="23"/>
      <c r="G14" s="24" t="s">
        <v>2436</v>
      </c>
      <c r="H14" s="25"/>
      <c r="I14" s="25"/>
      <c r="J14" s="48"/>
      <c r="K14" s="47"/>
      <c r="L14" s="4"/>
    </row>
    <row r="15" spans="1:12" s="1" customFormat="1" ht="36" customHeight="1">
      <c r="A15" s="26" t="s">
        <v>2092</v>
      </c>
      <c r="B15" s="27" t="s">
        <v>2093</v>
      </c>
      <c r="C15" s="27" t="s">
        <v>2094</v>
      </c>
      <c r="D15" s="27"/>
      <c r="E15" s="27" t="s">
        <v>2095</v>
      </c>
      <c r="F15" s="27"/>
      <c r="G15" s="10" t="s">
        <v>2148</v>
      </c>
      <c r="H15" s="28" t="s">
        <v>2097</v>
      </c>
      <c r="I15" s="28"/>
      <c r="J15" s="28"/>
      <c r="K15" s="49"/>
      <c r="L15" s="50"/>
    </row>
    <row r="16" spans="1:256" s="1" customFormat="1" ht="69.75" customHeight="1">
      <c r="A16" s="29"/>
      <c r="B16" s="30" t="s">
        <v>2098</v>
      </c>
      <c r="C16" s="27" t="s">
        <v>2099</v>
      </c>
      <c r="D16" s="27"/>
      <c r="E16" s="27" t="s">
        <v>2437</v>
      </c>
      <c r="F16" s="27"/>
      <c r="G16" s="10" t="s">
        <v>2105</v>
      </c>
      <c r="H16" s="31" t="s">
        <v>2438</v>
      </c>
      <c r="I16" s="51"/>
      <c r="J16" s="51"/>
      <c r="K16" s="47"/>
      <c r="L16" s="52"/>
      <c r="IH16" s="5"/>
      <c r="II16" s="5"/>
      <c r="IJ16" s="5"/>
      <c r="IK16" s="5"/>
      <c r="IL16" s="5"/>
      <c r="IM16" s="5"/>
      <c r="IN16" s="5"/>
      <c r="IO16" s="5"/>
      <c r="IP16" s="5"/>
      <c r="IQ16" s="5"/>
      <c r="IR16" s="5"/>
      <c r="IS16" s="5"/>
      <c r="IT16" s="5"/>
      <c r="IU16" s="5"/>
      <c r="IV16" s="5"/>
    </row>
    <row r="17" spans="1:256" s="1" customFormat="1" ht="69.75" customHeight="1">
      <c r="A17" s="29"/>
      <c r="B17" s="32"/>
      <c r="C17" s="27"/>
      <c r="D17" s="27"/>
      <c r="E17" s="27" t="s">
        <v>2439</v>
      </c>
      <c r="F17" s="27"/>
      <c r="G17" s="10" t="s">
        <v>2105</v>
      </c>
      <c r="H17" s="31" t="s">
        <v>2440</v>
      </c>
      <c r="I17" s="51"/>
      <c r="J17" s="51"/>
      <c r="K17" s="47"/>
      <c r="L17" s="52"/>
      <c r="IH17" s="5"/>
      <c r="II17" s="5"/>
      <c r="IJ17" s="5"/>
      <c r="IK17" s="5"/>
      <c r="IL17" s="5"/>
      <c r="IM17" s="5"/>
      <c r="IN17" s="5"/>
      <c r="IO17" s="5"/>
      <c r="IP17" s="5"/>
      <c r="IQ17" s="5"/>
      <c r="IR17" s="5"/>
      <c r="IS17" s="5"/>
      <c r="IT17" s="5"/>
      <c r="IU17" s="5"/>
      <c r="IV17" s="5"/>
    </row>
    <row r="18" spans="1:256" s="1" customFormat="1" ht="45" customHeight="1">
      <c r="A18" s="29"/>
      <c r="B18" s="32"/>
      <c r="C18" s="27"/>
      <c r="D18" s="27"/>
      <c r="E18" s="27" t="s">
        <v>2441</v>
      </c>
      <c r="F18" s="27"/>
      <c r="G18" s="10" t="s">
        <v>2105</v>
      </c>
      <c r="H18" s="31" t="s">
        <v>2442</v>
      </c>
      <c r="I18" s="51"/>
      <c r="J18" s="51"/>
      <c r="K18" s="47"/>
      <c r="L18" s="52"/>
      <c r="IH18" s="5"/>
      <c r="II18" s="5"/>
      <c r="IJ18" s="5"/>
      <c r="IK18" s="5"/>
      <c r="IL18" s="5"/>
      <c r="IM18" s="5"/>
      <c r="IN18" s="5"/>
      <c r="IO18" s="5"/>
      <c r="IP18" s="5"/>
      <c r="IQ18" s="5"/>
      <c r="IR18" s="5"/>
      <c r="IS18" s="5"/>
      <c r="IT18" s="5"/>
      <c r="IU18" s="5"/>
      <c r="IV18" s="5"/>
    </row>
    <row r="19" spans="1:256" s="1" customFormat="1" ht="45" customHeight="1">
      <c r="A19" s="33"/>
      <c r="B19" s="34"/>
      <c r="C19" s="27"/>
      <c r="D19" s="27"/>
      <c r="E19" s="27" t="s">
        <v>2443</v>
      </c>
      <c r="F19" s="27"/>
      <c r="G19" s="10" t="s">
        <v>2105</v>
      </c>
      <c r="H19" s="31" t="s">
        <v>2444</v>
      </c>
      <c r="I19" s="51"/>
      <c r="J19" s="51"/>
      <c r="K19" s="47"/>
      <c r="L19" s="52"/>
      <c r="IH19" s="5"/>
      <c r="II19" s="5"/>
      <c r="IJ19" s="5"/>
      <c r="IK19" s="5"/>
      <c r="IL19" s="5"/>
      <c r="IM19" s="5"/>
      <c r="IN19" s="5"/>
      <c r="IO19" s="5"/>
      <c r="IP19" s="5"/>
      <c r="IQ19" s="5"/>
      <c r="IR19" s="5"/>
      <c r="IS19" s="5"/>
      <c r="IT19" s="5"/>
      <c r="IU19" s="5"/>
      <c r="IV19" s="5"/>
    </row>
    <row r="20" spans="1:253" s="1" customFormat="1" ht="48" customHeight="1">
      <c r="A20" s="26" t="s">
        <v>2092</v>
      </c>
      <c r="B20" s="30" t="s">
        <v>2098</v>
      </c>
      <c r="C20" s="35" t="s">
        <v>2103</v>
      </c>
      <c r="D20" s="36"/>
      <c r="E20" s="27" t="s">
        <v>2445</v>
      </c>
      <c r="F20" s="27"/>
      <c r="G20" s="10" t="s">
        <v>2105</v>
      </c>
      <c r="H20" s="31" t="s">
        <v>2446</v>
      </c>
      <c r="I20" s="51"/>
      <c r="J20" s="51"/>
      <c r="K20" s="47"/>
      <c r="L20" s="52"/>
      <c r="IH20" s="5"/>
      <c r="II20" s="5"/>
      <c r="IJ20" s="5"/>
      <c r="IK20" s="5"/>
      <c r="IL20" s="5"/>
      <c r="IM20" s="5"/>
      <c r="IN20" s="5"/>
      <c r="IO20" s="5"/>
      <c r="IP20" s="5"/>
      <c r="IQ20" s="5"/>
      <c r="IR20" s="5"/>
      <c r="IS20" s="5"/>
    </row>
    <row r="21" spans="1:253" s="2" customFormat="1" ht="48" customHeight="1">
      <c r="A21" s="29"/>
      <c r="B21" s="32"/>
      <c r="C21" s="37"/>
      <c r="D21" s="38"/>
      <c r="E21" s="27" t="s">
        <v>2447</v>
      </c>
      <c r="F21" s="27"/>
      <c r="G21" s="10" t="s">
        <v>2105</v>
      </c>
      <c r="H21" s="31" t="s">
        <v>2448</v>
      </c>
      <c r="I21" s="51"/>
      <c r="J21" s="51"/>
      <c r="K21" s="47"/>
      <c r="L21" s="52"/>
      <c r="IH21" s="5"/>
      <c r="II21" s="5"/>
      <c r="IJ21" s="5"/>
      <c r="IK21" s="5"/>
      <c r="IL21" s="5"/>
      <c r="IM21" s="5"/>
      <c r="IN21" s="5"/>
      <c r="IO21" s="5"/>
      <c r="IP21" s="5"/>
      <c r="IQ21" s="5"/>
      <c r="IR21" s="5"/>
      <c r="IS21" s="5"/>
    </row>
    <row r="22" spans="1:256" s="1" customFormat="1" ht="54" customHeight="1">
      <c r="A22" s="29"/>
      <c r="B22" s="32"/>
      <c r="C22" s="27" t="s">
        <v>2109</v>
      </c>
      <c r="D22" s="27"/>
      <c r="E22" s="27" t="s">
        <v>2219</v>
      </c>
      <c r="F22" s="27"/>
      <c r="G22" s="10" t="s">
        <v>2108</v>
      </c>
      <c r="H22" s="31" t="s">
        <v>2449</v>
      </c>
      <c r="I22" s="51"/>
      <c r="J22" s="51"/>
      <c r="K22" s="47"/>
      <c r="L22" s="52"/>
      <c r="IH22" s="5"/>
      <c r="II22" s="5"/>
      <c r="IJ22" s="5"/>
      <c r="IK22" s="5"/>
      <c r="IL22" s="5"/>
      <c r="IM22" s="5"/>
      <c r="IN22" s="5"/>
      <c r="IO22" s="5"/>
      <c r="IP22" s="5"/>
      <c r="IQ22" s="5"/>
      <c r="IR22" s="5"/>
      <c r="IS22" s="5"/>
      <c r="IT22" s="5"/>
      <c r="IU22" s="5"/>
      <c r="IV22" s="5"/>
    </row>
    <row r="23" spans="1:256" s="1" customFormat="1" ht="54" customHeight="1">
      <c r="A23" s="29"/>
      <c r="B23" s="34"/>
      <c r="C23" s="27"/>
      <c r="D23" s="27"/>
      <c r="E23" s="27" t="s">
        <v>2221</v>
      </c>
      <c r="F23" s="27"/>
      <c r="G23" s="10" t="s">
        <v>2108</v>
      </c>
      <c r="H23" s="31" t="s">
        <v>2450</v>
      </c>
      <c r="I23" s="51"/>
      <c r="J23" s="51"/>
      <c r="K23" s="47"/>
      <c r="L23" s="52"/>
      <c r="IH23" s="5"/>
      <c r="II23" s="5"/>
      <c r="IJ23" s="5"/>
      <c r="IK23" s="5"/>
      <c r="IL23" s="5"/>
      <c r="IM23" s="5"/>
      <c r="IN23" s="5"/>
      <c r="IO23" s="5"/>
      <c r="IP23" s="5"/>
      <c r="IQ23" s="5"/>
      <c r="IR23" s="5"/>
      <c r="IS23" s="5"/>
      <c r="IT23" s="5"/>
      <c r="IU23" s="5"/>
      <c r="IV23" s="5"/>
    </row>
    <row r="24" spans="1:256" s="1" customFormat="1" ht="42.75" customHeight="1">
      <c r="A24" s="29"/>
      <c r="B24" s="27" t="s">
        <v>2117</v>
      </c>
      <c r="C24" s="35" t="s">
        <v>2118</v>
      </c>
      <c r="D24" s="36"/>
      <c r="E24" s="27" t="s">
        <v>2451</v>
      </c>
      <c r="F24" s="27"/>
      <c r="G24" s="10" t="s">
        <v>2452</v>
      </c>
      <c r="H24" s="39" t="s">
        <v>2453</v>
      </c>
      <c r="I24" s="53"/>
      <c r="J24" s="54"/>
      <c r="K24" s="47"/>
      <c r="L24" s="52"/>
      <c r="IH24" s="5"/>
      <c r="II24" s="5"/>
      <c r="IJ24" s="5"/>
      <c r="IK24" s="5"/>
      <c r="IL24" s="5"/>
      <c r="IM24" s="5"/>
      <c r="IN24" s="5"/>
      <c r="IO24" s="5"/>
      <c r="IP24" s="5"/>
      <c r="IQ24" s="5"/>
      <c r="IR24" s="5"/>
      <c r="IS24" s="5"/>
      <c r="IT24" s="5"/>
      <c r="IU24" s="5"/>
      <c r="IV24" s="5"/>
    </row>
    <row r="25" spans="1:256" s="1" customFormat="1" ht="42.75" customHeight="1">
      <c r="A25" s="29"/>
      <c r="B25" s="27"/>
      <c r="C25" s="40"/>
      <c r="D25" s="41"/>
      <c r="E25" s="27" t="s">
        <v>2454</v>
      </c>
      <c r="F25" s="27"/>
      <c r="G25" s="10" t="s">
        <v>2250</v>
      </c>
      <c r="H25" s="39" t="s">
        <v>2455</v>
      </c>
      <c r="I25" s="53"/>
      <c r="J25" s="54"/>
      <c r="K25" s="47"/>
      <c r="L25" s="52"/>
      <c r="IH25" s="5"/>
      <c r="II25" s="5"/>
      <c r="IJ25" s="5"/>
      <c r="IK25" s="5"/>
      <c r="IL25" s="5"/>
      <c r="IM25" s="5"/>
      <c r="IN25" s="5"/>
      <c r="IO25" s="5"/>
      <c r="IP25" s="5"/>
      <c r="IQ25" s="5"/>
      <c r="IR25" s="5"/>
      <c r="IS25" s="5"/>
      <c r="IT25" s="5"/>
      <c r="IU25" s="5"/>
      <c r="IV25" s="5"/>
    </row>
    <row r="26" spans="1:256" s="1" customFormat="1" ht="63" customHeight="1">
      <c r="A26" s="29"/>
      <c r="B26" s="27"/>
      <c r="C26" s="27" t="s">
        <v>2456</v>
      </c>
      <c r="D26" s="27"/>
      <c r="E26" s="27" t="s">
        <v>2457</v>
      </c>
      <c r="F26" s="27"/>
      <c r="G26" s="10" t="s">
        <v>2458</v>
      </c>
      <c r="H26" s="31" t="s">
        <v>2459</v>
      </c>
      <c r="I26" s="51"/>
      <c r="J26" s="51"/>
      <c r="K26" s="47"/>
      <c r="L26" s="52"/>
      <c r="IH26" s="5"/>
      <c r="II26" s="5"/>
      <c r="IJ26" s="5"/>
      <c r="IK26" s="5"/>
      <c r="IL26" s="5"/>
      <c r="IM26" s="5"/>
      <c r="IN26" s="5"/>
      <c r="IO26" s="5"/>
      <c r="IP26" s="5"/>
      <c r="IQ26" s="5"/>
      <c r="IR26" s="5"/>
      <c r="IS26" s="5"/>
      <c r="IT26" s="5"/>
      <c r="IU26" s="5"/>
      <c r="IV26" s="5"/>
    </row>
    <row r="27" spans="1:256" s="1" customFormat="1" ht="42.75" customHeight="1">
      <c r="A27" s="29"/>
      <c r="B27" s="27"/>
      <c r="C27" s="35" t="s">
        <v>2129</v>
      </c>
      <c r="D27" s="36"/>
      <c r="E27" s="27" t="s">
        <v>2460</v>
      </c>
      <c r="F27" s="27"/>
      <c r="G27" s="27" t="s">
        <v>2461</v>
      </c>
      <c r="H27" s="39" t="s">
        <v>2462</v>
      </c>
      <c r="I27" s="53"/>
      <c r="J27" s="54"/>
      <c r="K27" s="47"/>
      <c r="L27" s="52"/>
      <c r="IH27" s="5"/>
      <c r="II27" s="5"/>
      <c r="IJ27" s="5"/>
      <c r="IK27" s="5"/>
      <c r="IL27" s="5"/>
      <c r="IM27" s="5"/>
      <c r="IN27" s="5"/>
      <c r="IO27" s="5"/>
      <c r="IP27" s="5"/>
      <c r="IQ27" s="5"/>
      <c r="IR27" s="5"/>
      <c r="IS27" s="5"/>
      <c r="IT27" s="5"/>
      <c r="IU27" s="5"/>
      <c r="IV27" s="5"/>
    </row>
    <row r="28" spans="1:256" s="1" customFormat="1" ht="42.75" customHeight="1">
      <c r="A28" s="29"/>
      <c r="B28" s="27"/>
      <c r="C28" s="40"/>
      <c r="D28" s="41"/>
      <c r="E28" s="27" t="s">
        <v>2463</v>
      </c>
      <c r="F28" s="27"/>
      <c r="G28" s="27" t="s">
        <v>2458</v>
      </c>
      <c r="H28" s="39" t="s">
        <v>2464</v>
      </c>
      <c r="I28" s="53"/>
      <c r="J28" s="54"/>
      <c r="K28" s="47"/>
      <c r="L28" s="52"/>
      <c r="IH28" s="5"/>
      <c r="II28" s="5"/>
      <c r="IJ28" s="5"/>
      <c r="IK28" s="5"/>
      <c r="IL28" s="5"/>
      <c r="IM28" s="5"/>
      <c r="IN28" s="5"/>
      <c r="IO28" s="5"/>
      <c r="IP28" s="5"/>
      <c r="IQ28" s="5"/>
      <c r="IR28" s="5"/>
      <c r="IS28" s="5"/>
      <c r="IT28" s="5"/>
      <c r="IU28" s="5"/>
      <c r="IV28" s="5"/>
    </row>
    <row r="29" spans="1:256" s="1" customFormat="1" ht="63" customHeight="1">
      <c r="A29" s="33"/>
      <c r="B29" s="27"/>
      <c r="C29" s="27" t="s">
        <v>2133</v>
      </c>
      <c r="D29" s="27"/>
      <c r="E29" s="42" t="s">
        <v>2465</v>
      </c>
      <c r="F29" s="43"/>
      <c r="G29" s="10" t="s">
        <v>2135</v>
      </c>
      <c r="H29" s="39" t="s">
        <v>2466</v>
      </c>
      <c r="I29" s="53"/>
      <c r="J29" s="54"/>
      <c r="K29" s="47"/>
      <c r="L29" s="52"/>
      <c r="IH29" s="5"/>
      <c r="II29" s="5"/>
      <c r="IJ29" s="5"/>
      <c r="IK29" s="5"/>
      <c r="IL29" s="5"/>
      <c r="IM29" s="5"/>
      <c r="IN29" s="5"/>
      <c r="IO29" s="5"/>
      <c r="IP29" s="5"/>
      <c r="IQ29" s="5"/>
      <c r="IR29" s="5"/>
      <c r="IS29" s="5"/>
      <c r="IT29" s="5"/>
      <c r="IU29" s="5"/>
      <c r="IV29" s="5"/>
    </row>
  </sheetData>
  <sheetProtection/>
  <mergeCells count="72">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J12"/>
    <mergeCell ref="B13:F13"/>
    <mergeCell ref="G13:J13"/>
    <mergeCell ref="B14:F14"/>
    <mergeCell ref="G14:J14"/>
    <mergeCell ref="C15:D15"/>
    <mergeCell ref="E15:F15"/>
    <mergeCell ref="H15:J15"/>
    <mergeCell ref="E16:F16"/>
    <mergeCell ref="H16:J16"/>
    <mergeCell ref="E17:F17"/>
    <mergeCell ref="H17:J17"/>
    <mergeCell ref="E18:F18"/>
    <mergeCell ref="H18:J18"/>
    <mergeCell ref="E19:F19"/>
    <mergeCell ref="H19:J19"/>
    <mergeCell ref="E20:F20"/>
    <mergeCell ref="H20:J20"/>
    <mergeCell ref="E21:F21"/>
    <mergeCell ref="H21:J21"/>
    <mergeCell ref="E22:F22"/>
    <mergeCell ref="H22:J22"/>
    <mergeCell ref="E23:F23"/>
    <mergeCell ref="H23:J23"/>
    <mergeCell ref="E24:F24"/>
    <mergeCell ref="H24:J24"/>
    <mergeCell ref="E25:F25"/>
    <mergeCell ref="H25:J25"/>
    <mergeCell ref="C26:D26"/>
    <mergeCell ref="E26:F26"/>
    <mergeCell ref="H26:J26"/>
    <mergeCell ref="E27:F27"/>
    <mergeCell ref="H27:J27"/>
    <mergeCell ref="E28:F28"/>
    <mergeCell ref="H28:J28"/>
    <mergeCell ref="C29:D29"/>
    <mergeCell ref="E29:F29"/>
    <mergeCell ref="H29:J29"/>
    <mergeCell ref="A11:A12"/>
    <mergeCell ref="A13:A14"/>
    <mergeCell ref="A15:A19"/>
    <mergeCell ref="A20:A29"/>
    <mergeCell ref="B16:B19"/>
    <mergeCell ref="B20:B23"/>
    <mergeCell ref="B24:B29"/>
    <mergeCell ref="C16:D19"/>
    <mergeCell ref="C20:D21"/>
    <mergeCell ref="C22:D23"/>
    <mergeCell ref="C24:D25"/>
    <mergeCell ref="C27:D28"/>
  </mergeCells>
  <printOptions/>
  <pageMargins left="0.7513888888888889" right="0.7513888888888889" top="1" bottom="1" header="0.5" footer="0.5"/>
  <pageSetup fitToHeight="0" fitToWidth="1" horizontalDpi="600" verticalDpi="600" orientation="portrait" paperSize="9" scale="64"/>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J83"/>
  <sheetViews>
    <sheetView view="pageBreakPreview" zoomScaleSheetLayoutView="100" workbookViewId="0" topLeftCell="A1">
      <selection activeCell="A2" sqref="A2:J2"/>
    </sheetView>
  </sheetViews>
  <sheetFormatPr defaultColWidth="11.421875" defaultRowHeight="12.75"/>
  <cols>
    <col min="1" max="1" width="6.421875" style="233" customWidth="1"/>
    <col min="2" max="2" width="11.421875" style="233" customWidth="1"/>
    <col min="3" max="3" width="35.8515625" style="233" customWidth="1"/>
    <col min="4" max="4" width="23.00390625" style="233" customWidth="1"/>
    <col min="5" max="5" width="11.00390625" style="233" customWidth="1"/>
    <col min="6" max="6" width="17.57421875" style="233" customWidth="1"/>
    <col min="7" max="7" width="16.140625" style="233" customWidth="1"/>
    <col min="8" max="8" width="17.7109375" style="233" customWidth="1"/>
    <col min="9" max="9" width="15.140625" style="233" customWidth="1"/>
    <col min="10" max="10" width="16.140625" style="233" customWidth="1"/>
    <col min="11" max="16384" width="11.421875" style="233" customWidth="1"/>
  </cols>
  <sheetData>
    <row r="1" spans="1:10" s="233" customFormat="1" ht="18.75" customHeight="1">
      <c r="A1" s="554" t="s">
        <v>814</v>
      </c>
      <c r="B1" s="554"/>
      <c r="C1" s="554"/>
      <c r="D1" s="554"/>
      <c r="E1" s="554"/>
      <c r="F1" s="554"/>
      <c r="G1" s="554"/>
      <c r="H1" s="554"/>
      <c r="I1" s="554"/>
      <c r="J1" s="554"/>
    </row>
    <row r="2" spans="1:10" s="233" customFormat="1" ht="34.5" customHeight="1">
      <c r="A2" s="940" t="s">
        <v>815</v>
      </c>
      <c r="B2" s="940"/>
      <c r="C2" s="940"/>
      <c r="D2" s="940"/>
      <c r="E2" s="940"/>
      <c r="F2" s="940"/>
      <c r="G2" s="940"/>
      <c r="H2" s="940"/>
      <c r="I2" s="940"/>
      <c r="J2" s="940"/>
    </row>
    <row r="3" spans="1:10" s="233" customFormat="1" ht="18.75" customHeight="1">
      <c r="A3" s="941" t="s">
        <v>586</v>
      </c>
      <c r="B3" s="941"/>
      <c r="C3" s="941"/>
      <c r="D3" s="941"/>
      <c r="E3" s="941"/>
      <c r="F3" s="941"/>
      <c r="G3" s="941"/>
      <c r="H3" s="941"/>
      <c r="I3" s="941"/>
      <c r="J3" s="941"/>
    </row>
    <row r="4" spans="1:10" s="233" customFormat="1" ht="24.75" customHeight="1">
      <c r="A4" s="246" t="s">
        <v>714</v>
      </c>
      <c r="B4" s="246" t="s">
        <v>3</v>
      </c>
      <c r="C4" s="942" t="s">
        <v>715</v>
      </c>
      <c r="D4" s="943" t="s">
        <v>716</v>
      </c>
      <c r="E4" s="943" t="s">
        <v>717</v>
      </c>
      <c r="F4" s="943" t="s">
        <v>590</v>
      </c>
      <c r="G4" s="943" t="s">
        <v>591</v>
      </c>
      <c r="H4" s="246" t="s">
        <v>592</v>
      </c>
      <c r="I4" s="246" t="s">
        <v>718</v>
      </c>
      <c r="J4" s="246" t="s">
        <v>719</v>
      </c>
    </row>
    <row r="5" spans="1:10" s="233" customFormat="1" ht="24" customHeight="1">
      <c r="A5" s="465"/>
      <c r="B5" s="944" t="s">
        <v>9</v>
      </c>
      <c r="C5" s="945"/>
      <c r="D5" s="946"/>
      <c r="E5" s="946"/>
      <c r="F5" s="829">
        <f aca="true" t="shared" si="0" ref="F5:J5">F6+F48</f>
        <v>395518.8</v>
      </c>
      <c r="G5" s="829">
        <f t="shared" si="0"/>
        <v>56874.8</v>
      </c>
      <c r="H5" s="829">
        <f t="shared" si="0"/>
        <v>178592.6</v>
      </c>
      <c r="I5" s="829">
        <f t="shared" si="0"/>
        <v>67070</v>
      </c>
      <c r="J5" s="829">
        <f t="shared" si="0"/>
        <v>92981.4</v>
      </c>
    </row>
    <row r="6" spans="1:10" s="233" customFormat="1" ht="24" customHeight="1">
      <c r="A6" s="465"/>
      <c r="B6" s="944" t="s">
        <v>597</v>
      </c>
      <c r="C6" s="945"/>
      <c r="D6" s="946"/>
      <c r="E6" s="946"/>
      <c r="F6" s="829">
        <f aca="true" t="shared" si="1" ref="F6:J6">SUM(F7:F47)/2</f>
        <v>178911</v>
      </c>
      <c r="G6" s="829">
        <f t="shared" si="1"/>
        <v>22860</v>
      </c>
      <c r="H6" s="829">
        <f t="shared" si="1"/>
        <v>81745</v>
      </c>
      <c r="I6" s="829">
        <f t="shared" si="1"/>
        <v>29478.4</v>
      </c>
      <c r="J6" s="829">
        <f t="shared" si="1"/>
        <v>44827.6</v>
      </c>
    </row>
    <row r="7" spans="1:10" s="233" customFormat="1" ht="24" customHeight="1">
      <c r="A7" s="465"/>
      <c r="B7" s="560" t="s">
        <v>598</v>
      </c>
      <c r="C7" s="947"/>
      <c r="D7" s="948"/>
      <c r="E7" s="948"/>
      <c r="F7" s="949">
        <f aca="true" t="shared" si="2" ref="F7:H7">SUM(F8:F10)</f>
        <v>13592</v>
      </c>
      <c r="G7" s="949">
        <f t="shared" si="2"/>
        <v>1800</v>
      </c>
      <c r="H7" s="949">
        <f t="shared" si="2"/>
        <v>6194</v>
      </c>
      <c r="I7" s="949">
        <v>2826</v>
      </c>
      <c r="J7" s="949">
        <f aca="true" t="shared" si="3" ref="J7:J24">F7-G7-H7-I7</f>
        <v>2772</v>
      </c>
    </row>
    <row r="8" spans="1:10" s="233" customFormat="1" ht="24" customHeight="1">
      <c r="A8" s="465">
        <v>1</v>
      </c>
      <c r="B8" s="465" t="s">
        <v>599</v>
      </c>
      <c r="C8" s="950" t="s">
        <v>816</v>
      </c>
      <c r="D8" s="948" t="s">
        <v>817</v>
      </c>
      <c r="E8" s="754" t="s">
        <v>750</v>
      </c>
      <c r="F8" s="951">
        <v>2502</v>
      </c>
      <c r="G8" s="830">
        <v>400</v>
      </c>
      <c r="H8" s="951">
        <v>1640</v>
      </c>
      <c r="I8" s="958">
        <v>462</v>
      </c>
      <c r="J8" s="959">
        <f t="shared" si="3"/>
        <v>0</v>
      </c>
    </row>
    <row r="9" spans="1:10" s="233" customFormat="1" ht="24" customHeight="1">
      <c r="A9" s="465">
        <v>2</v>
      </c>
      <c r="B9" s="465" t="s">
        <v>723</v>
      </c>
      <c r="C9" s="950" t="s">
        <v>818</v>
      </c>
      <c r="D9" s="948" t="s">
        <v>819</v>
      </c>
      <c r="E9" s="754" t="s">
        <v>750</v>
      </c>
      <c r="F9" s="951">
        <v>5485</v>
      </c>
      <c r="G9" s="830">
        <v>700</v>
      </c>
      <c r="H9" s="951">
        <v>2249</v>
      </c>
      <c r="I9" s="958">
        <v>1165</v>
      </c>
      <c r="J9" s="959">
        <f t="shared" si="3"/>
        <v>1371</v>
      </c>
    </row>
    <row r="10" spans="1:10" s="233" customFormat="1" ht="24" customHeight="1">
      <c r="A10" s="465">
        <v>3</v>
      </c>
      <c r="B10" s="465" t="s">
        <v>726</v>
      </c>
      <c r="C10" s="950" t="s">
        <v>820</v>
      </c>
      <c r="D10" s="948" t="s">
        <v>819</v>
      </c>
      <c r="E10" s="754" t="s">
        <v>750</v>
      </c>
      <c r="F10" s="951">
        <v>5605</v>
      </c>
      <c r="G10" s="830">
        <v>700</v>
      </c>
      <c r="H10" s="951">
        <v>2305</v>
      </c>
      <c r="I10" s="958">
        <v>1199</v>
      </c>
      <c r="J10" s="959">
        <f t="shared" si="3"/>
        <v>1401</v>
      </c>
    </row>
    <row r="11" spans="1:10" s="233" customFormat="1" ht="24" customHeight="1">
      <c r="A11" s="465"/>
      <c r="B11" s="560" t="s">
        <v>601</v>
      </c>
      <c r="C11" s="947"/>
      <c r="D11" s="948"/>
      <c r="E11" s="754"/>
      <c r="F11" s="949">
        <f aca="true" t="shared" si="4" ref="F11:H11">F12+F13</f>
        <v>13986</v>
      </c>
      <c r="G11" s="949">
        <f t="shared" si="4"/>
        <v>1400</v>
      </c>
      <c r="H11" s="949">
        <f t="shared" si="4"/>
        <v>5916</v>
      </c>
      <c r="I11" s="949">
        <v>3174</v>
      </c>
      <c r="J11" s="949">
        <f t="shared" si="3"/>
        <v>3496</v>
      </c>
    </row>
    <row r="12" spans="1:10" s="233" customFormat="1" ht="24" customHeight="1">
      <c r="A12" s="465">
        <v>4</v>
      </c>
      <c r="B12" s="465" t="s">
        <v>602</v>
      </c>
      <c r="C12" s="950" t="s">
        <v>821</v>
      </c>
      <c r="D12" s="948" t="s">
        <v>819</v>
      </c>
      <c r="E12" s="754" t="s">
        <v>750</v>
      </c>
      <c r="F12" s="951">
        <v>7078</v>
      </c>
      <c r="G12" s="830">
        <v>700</v>
      </c>
      <c r="H12" s="951">
        <v>2998</v>
      </c>
      <c r="I12" s="958">
        <v>1611</v>
      </c>
      <c r="J12" s="959">
        <f t="shared" si="3"/>
        <v>1769</v>
      </c>
    </row>
    <row r="13" spans="1:10" s="233" customFormat="1" ht="24" customHeight="1">
      <c r="A13" s="465">
        <v>5</v>
      </c>
      <c r="B13" s="465" t="s">
        <v>729</v>
      </c>
      <c r="C13" s="950" t="s">
        <v>822</v>
      </c>
      <c r="D13" s="948" t="s">
        <v>819</v>
      </c>
      <c r="E13" s="754" t="s">
        <v>750</v>
      </c>
      <c r="F13" s="951">
        <v>6908</v>
      </c>
      <c r="G13" s="830">
        <v>700</v>
      </c>
      <c r="H13" s="951">
        <v>2918</v>
      </c>
      <c r="I13" s="958">
        <v>1563</v>
      </c>
      <c r="J13" s="959">
        <f t="shared" si="3"/>
        <v>1727</v>
      </c>
    </row>
    <row r="14" spans="1:10" s="233" customFormat="1" ht="24" customHeight="1">
      <c r="A14" s="465"/>
      <c r="B14" s="560" t="s">
        <v>604</v>
      </c>
      <c r="C14" s="947"/>
      <c r="D14" s="948"/>
      <c r="E14" s="754"/>
      <c r="F14" s="949">
        <f aca="true" t="shared" si="5" ref="F14:H14">SUM(F15:F17)</f>
        <v>16235</v>
      </c>
      <c r="G14" s="949">
        <f t="shared" si="5"/>
        <v>1400</v>
      </c>
      <c r="H14" s="949">
        <f t="shared" si="5"/>
        <v>6973</v>
      </c>
      <c r="I14" s="949">
        <v>1807</v>
      </c>
      <c r="J14" s="949">
        <f t="shared" si="3"/>
        <v>6055</v>
      </c>
    </row>
    <row r="15" spans="1:10" s="233" customFormat="1" ht="24" customHeight="1">
      <c r="A15" s="465">
        <v>6</v>
      </c>
      <c r="B15" s="465" t="s">
        <v>733</v>
      </c>
      <c r="C15" s="950" t="s">
        <v>823</v>
      </c>
      <c r="D15" s="948" t="s">
        <v>819</v>
      </c>
      <c r="E15" s="754" t="s">
        <v>722</v>
      </c>
      <c r="F15" s="951">
        <v>5665</v>
      </c>
      <c r="G15" s="830">
        <v>700</v>
      </c>
      <c r="H15" s="951">
        <v>2334</v>
      </c>
      <c r="I15" s="958">
        <v>648</v>
      </c>
      <c r="J15" s="959">
        <f t="shared" si="3"/>
        <v>1983</v>
      </c>
    </row>
    <row r="16" spans="1:10" s="233" customFormat="1" ht="24" customHeight="1">
      <c r="A16" s="465">
        <v>7</v>
      </c>
      <c r="B16" s="465" t="s">
        <v>735</v>
      </c>
      <c r="C16" s="950" t="s">
        <v>824</v>
      </c>
      <c r="D16" s="948" t="s">
        <v>819</v>
      </c>
      <c r="E16" s="754" t="s">
        <v>750</v>
      </c>
      <c r="F16" s="951">
        <v>5464</v>
      </c>
      <c r="G16" s="830">
        <v>700</v>
      </c>
      <c r="H16" s="951">
        <v>2239</v>
      </c>
      <c r="I16" s="958">
        <v>1159</v>
      </c>
      <c r="J16" s="959">
        <f t="shared" si="3"/>
        <v>1366</v>
      </c>
    </row>
    <row r="17" spans="1:10" s="233" customFormat="1" ht="24" customHeight="1">
      <c r="A17" s="465">
        <v>8</v>
      </c>
      <c r="B17" s="465" t="s">
        <v>605</v>
      </c>
      <c r="C17" s="950" t="s">
        <v>825</v>
      </c>
      <c r="D17" s="948" t="s">
        <v>817</v>
      </c>
      <c r="E17" s="754" t="s">
        <v>750</v>
      </c>
      <c r="F17" s="951">
        <v>5106</v>
      </c>
      <c r="G17" s="830">
        <v>0</v>
      </c>
      <c r="H17" s="951">
        <v>2400</v>
      </c>
      <c r="I17" s="958">
        <v>0</v>
      </c>
      <c r="J17" s="959">
        <f t="shared" si="3"/>
        <v>2706</v>
      </c>
    </row>
    <row r="18" spans="1:10" s="233" customFormat="1" ht="24" customHeight="1">
      <c r="A18" s="465"/>
      <c r="B18" s="560" t="s">
        <v>607</v>
      </c>
      <c r="C18" s="947"/>
      <c r="D18" s="948"/>
      <c r="E18" s="754"/>
      <c r="F18" s="949">
        <f aca="true" t="shared" si="6" ref="F18:H18">F19+F20</f>
        <v>16082</v>
      </c>
      <c r="G18" s="949">
        <f t="shared" si="6"/>
        <v>2600</v>
      </c>
      <c r="H18" s="949">
        <f t="shared" si="6"/>
        <v>6336</v>
      </c>
      <c r="I18" s="949">
        <v>1961</v>
      </c>
      <c r="J18" s="949">
        <f t="shared" si="3"/>
        <v>5185</v>
      </c>
    </row>
    <row r="19" spans="1:10" s="233" customFormat="1" ht="24" customHeight="1">
      <c r="A19" s="465">
        <v>9</v>
      </c>
      <c r="B19" s="465" t="s">
        <v>608</v>
      </c>
      <c r="C19" s="950" t="s">
        <v>826</v>
      </c>
      <c r="D19" s="948" t="s">
        <v>827</v>
      </c>
      <c r="E19" s="754" t="s">
        <v>750</v>
      </c>
      <c r="F19" s="951">
        <v>11645</v>
      </c>
      <c r="G19" s="830">
        <v>1900</v>
      </c>
      <c r="H19" s="951">
        <v>4580</v>
      </c>
      <c r="I19" s="958">
        <v>1089</v>
      </c>
      <c r="J19" s="959">
        <f t="shared" si="3"/>
        <v>4076</v>
      </c>
    </row>
    <row r="20" spans="1:10" s="233" customFormat="1" ht="24" customHeight="1">
      <c r="A20" s="465">
        <v>10</v>
      </c>
      <c r="B20" s="465" t="s">
        <v>740</v>
      </c>
      <c r="C20" s="950" t="s">
        <v>828</v>
      </c>
      <c r="D20" s="948" t="s">
        <v>819</v>
      </c>
      <c r="E20" s="754" t="s">
        <v>722</v>
      </c>
      <c r="F20" s="951">
        <v>4437</v>
      </c>
      <c r="G20" s="830">
        <v>700</v>
      </c>
      <c r="H20" s="951">
        <v>1756</v>
      </c>
      <c r="I20" s="958">
        <v>872</v>
      </c>
      <c r="J20" s="959">
        <f t="shared" si="3"/>
        <v>1109</v>
      </c>
    </row>
    <row r="21" spans="1:10" s="233" customFormat="1" ht="24" customHeight="1">
      <c r="A21" s="465"/>
      <c r="B21" s="560" t="s">
        <v>610</v>
      </c>
      <c r="C21" s="947"/>
      <c r="D21" s="948"/>
      <c r="E21" s="754"/>
      <c r="F21" s="949">
        <f aca="true" t="shared" si="7" ref="F21:H21">SUM(F22:F24)</f>
        <v>26329</v>
      </c>
      <c r="G21" s="949">
        <f t="shared" si="7"/>
        <v>3900</v>
      </c>
      <c r="H21" s="949">
        <f t="shared" si="7"/>
        <v>12316</v>
      </c>
      <c r="I21" s="949">
        <v>4114</v>
      </c>
      <c r="J21" s="949">
        <f t="shared" si="3"/>
        <v>5999</v>
      </c>
    </row>
    <row r="22" spans="1:10" s="233" customFormat="1" ht="24" customHeight="1">
      <c r="A22" s="465">
        <v>11</v>
      </c>
      <c r="B22" s="465" t="s">
        <v>611</v>
      </c>
      <c r="C22" s="950" t="s">
        <v>829</v>
      </c>
      <c r="D22" s="948" t="s">
        <v>819</v>
      </c>
      <c r="E22" s="754" t="s">
        <v>750</v>
      </c>
      <c r="F22" s="951">
        <v>11728</v>
      </c>
      <c r="G22" s="830">
        <v>1900</v>
      </c>
      <c r="H22" s="951">
        <v>4619</v>
      </c>
      <c r="I22" s="958">
        <v>1104</v>
      </c>
      <c r="J22" s="959">
        <f t="shared" si="3"/>
        <v>4105</v>
      </c>
    </row>
    <row r="23" spans="1:10" s="233" customFormat="1" ht="24" customHeight="1">
      <c r="A23" s="465">
        <v>12</v>
      </c>
      <c r="B23" s="465" t="s">
        <v>613</v>
      </c>
      <c r="C23" s="950" t="s">
        <v>830</v>
      </c>
      <c r="D23" s="948" t="s">
        <v>817</v>
      </c>
      <c r="E23" s="754" t="s">
        <v>750</v>
      </c>
      <c r="F23" s="951">
        <v>7575</v>
      </c>
      <c r="G23" s="830">
        <v>700</v>
      </c>
      <c r="H23" s="951">
        <v>3231</v>
      </c>
      <c r="I23" s="958">
        <v>1750</v>
      </c>
      <c r="J23" s="959">
        <f t="shared" si="3"/>
        <v>1894</v>
      </c>
    </row>
    <row r="24" spans="1:10" s="233" customFormat="1" ht="24" customHeight="1">
      <c r="A24" s="465">
        <v>13</v>
      </c>
      <c r="B24" s="465" t="s">
        <v>615</v>
      </c>
      <c r="C24" s="950" t="s">
        <v>831</v>
      </c>
      <c r="D24" s="948" t="s">
        <v>819</v>
      </c>
      <c r="E24" s="754" t="s">
        <v>750</v>
      </c>
      <c r="F24" s="951">
        <v>7026</v>
      </c>
      <c r="G24" s="830">
        <v>1300</v>
      </c>
      <c r="H24" s="951">
        <v>4466</v>
      </c>
      <c r="I24" s="958">
        <v>1260</v>
      </c>
      <c r="J24" s="959">
        <f t="shared" si="3"/>
        <v>0</v>
      </c>
    </row>
    <row r="25" spans="1:10" s="233" customFormat="1" ht="24" customHeight="1">
      <c r="A25" s="465"/>
      <c r="B25" s="560" t="s">
        <v>617</v>
      </c>
      <c r="C25" s="947"/>
      <c r="D25" s="948"/>
      <c r="E25" s="754"/>
      <c r="F25" s="949">
        <f aca="true" t="shared" si="8" ref="F25:J25">SUM(F26:F27)</f>
        <v>6809</v>
      </c>
      <c r="G25" s="949">
        <f t="shared" si="8"/>
        <v>1300</v>
      </c>
      <c r="H25" s="949">
        <f t="shared" si="8"/>
        <v>7227</v>
      </c>
      <c r="I25" s="949">
        <f t="shared" si="8"/>
        <v>-1718</v>
      </c>
      <c r="J25" s="949">
        <f t="shared" si="8"/>
        <v>0</v>
      </c>
    </row>
    <row r="26" spans="1:10" s="233" customFormat="1" ht="24" customHeight="1">
      <c r="A26" s="465">
        <v>14</v>
      </c>
      <c r="B26" s="465" t="s">
        <v>618</v>
      </c>
      <c r="C26" s="950" t="s">
        <v>832</v>
      </c>
      <c r="D26" s="948" t="s">
        <v>819</v>
      </c>
      <c r="E26" s="754" t="s">
        <v>750</v>
      </c>
      <c r="F26" s="951">
        <v>6809</v>
      </c>
      <c r="G26" s="830">
        <v>1300</v>
      </c>
      <c r="H26" s="951">
        <v>4297</v>
      </c>
      <c r="I26" s="958">
        <v>1212</v>
      </c>
      <c r="J26" s="959">
        <f aca="true" t="shared" si="9" ref="J26:J82">F26-G26-H26-I26</f>
        <v>0</v>
      </c>
    </row>
    <row r="27" spans="1:10" s="233" customFormat="1" ht="24" customHeight="1">
      <c r="A27" s="465">
        <v>15</v>
      </c>
      <c r="B27" s="465" t="s">
        <v>746</v>
      </c>
      <c r="C27" s="950" t="s">
        <v>833</v>
      </c>
      <c r="D27" s="948" t="s">
        <v>817</v>
      </c>
      <c r="E27" s="754" t="s">
        <v>748</v>
      </c>
      <c r="F27" s="951">
        <v>0</v>
      </c>
      <c r="G27" s="830">
        <v>0</v>
      </c>
      <c r="H27" s="951">
        <v>2930</v>
      </c>
      <c r="I27" s="958">
        <v>-2930</v>
      </c>
      <c r="J27" s="959">
        <f t="shared" si="9"/>
        <v>0</v>
      </c>
    </row>
    <row r="28" spans="1:10" s="233" customFormat="1" ht="24" customHeight="1">
      <c r="A28" s="465"/>
      <c r="B28" s="560" t="s">
        <v>620</v>
      </c>
      <c r="C28" s="947"/>
      <c r="D28" s="948"/>
      <c r="E28" s="754"/>
      <c r="F28" s="949">
        <f aca="true" t="shared" si="10" ref="F28:H28">F29+F30</f>
        <v>18886</v>
      </c>
      <c r="G28" s="949">
        <f t="shared" si="10"/>
        <v>3800</v>
      </c>
      <c r="H28" s="949">
        <f t="shared" si="10"/>
        <v>7091</v>
      </c>
      <c r="I28" s="949">
        <v>2681.4</v>
      </c>
      <c r="J28" s="949">
        <f t="shared" si="9"/>
        <v>5313.6</v>
      </c>
    </row>
    <row r="29" spans="1:10" s="233" customFormat="1" ht="24" customHeight="1">
      <c r="A29" s="465">
        <v>16</v>
      </c>
      <c r="B29" s="465" t="s">
        <v>623</v>
      </c>
      <c r="C29" s="950" t="s">
        <v>834</v>
      </c>
      <c r="D29" s="948" t="s">
        <v>835</v>
      </c>
      <c r="E29" s="754" t="s">
        <v>722</v>
      </c>
      <c r="F29" s="951">
        <v>9629</v>
      </c>
      <c r="G29" s="830">
        <v>1900</v>
      </c>
      <c r="H29" s="951">
        <v>3633</v>
      </c>
      <c r="I29" s="958">
        <v>2022.4</v>
      </c>
      <c r="J29" s="959">
        <f t="shared" si="9"/>
        <v>2073.6</v>
      </c>
    </row>
    <row r="30" spans="1:10" s="233" customFormat="1" ht="24" customHeight="1">
      <c r="A30" s="465">
        <v>17</v>
      </c>
      <c r="B30" s="465" t="s">
        <v>621</v>
      </c>
      <c r="C30" s="950" t="s">
        <v>836</v>
      </c>
      <c r="D30" s="948" t="s">
        <v>837</v>
      </c>
      <c r="E30" s="754" t="s">
        <v>722</v>
      </c>
      <c r="F30" s="951">
        <v>9257</v>
      </c>
      <c r="G30" s="830">
        <v>1900</v>
      </c>
      <c r="H30" s="951">
        <v>3458</v>
      </c>
      <c r="I30" s="958">
        <v>659</v>
      </c>
      <c r="J30" s="959">
        <f t="shared" si="9"/>
        <v>3240</v>
      </c>
    </row>
    <row r="31" spans="1:10" s="233" customFormat="1" ht="24" customHeight="1">
      <c r="A31" s="465"/>
      <c r="B31" s="560" t="s">
        <v>625</v>
      </c>
      <c r="C31" s="947"/>
      <c r="D31" s="948"/>
      <c r="E31" s="754"/>
      <c r="F31" s="949">
        <f aca="true" t="shared" si="11" ref="F31:H31">SUM(F32:F33)</f>
        <v>22545</v>
      </c>
      <c r="G31" s="949">
        <f t="shared" si="11"/>
        <v>3800</v>
      </c>
      <c r="H31" s="949">
        <f t="shared" si="11"/>
        <v>8810</v>
      </c>
      <c r="I31" s="949">
        <v>3374</v>
      </c>
      <c r="J31" s="949">
        <f t="shared" si="9"/>
        <v>6561</v>
      </c>
    </row>
    <row r="32" spans="1:10" s="233" customFormat="1" ht="24" customHeight="1">
      <c r="A32" s="465">
        <v>18</v>
      </c>
      <c r="B32" s="465" t="s">
        <v>626</v>
      </c>
      <c r="C32" s="950" t="s">
        <v>838</v>
      </c>
      <c r="D32" s="948" t="s">
        <v>835</v>
      </c>
      <c r="E32" s="754" t="s">
        <v>722</v>
      </c>
      <c r="F32" s="951">
        <v>9245</v>
      </c>
      <c r="G32" s="830">
        <v>1900</v>
      </c>
      <c r="H32" s="951">
        <v>3452</v>
      </c>
      <c r="I32" s="958">
        <v>657</v>
      </c>
      <c r="J32" s="959">
        <f t="shared" si="9"/>
        <v>3236</v>
      </c>
    </row>
    <row r="33" spans="1:10" s="233" customFormat="1" ht="24" customHeight="1">
      <c r="A33" s="465">
        <v>19</v>
      </c>
      <c r="B33" s="465" t="s">
        <v>754</v>
      </c>
      <c r="C33" s="950" t="s">
        <v>839</v>
      </c>
      <c r="D33" s="948" t="s">
        <v>840</v>
      </c>
      <c r="E33" s="754" t="s">
        <v>750</v>
      </c>
      <c r="F33" s="951">
        <v>13300</v>
      </c>
      <c r="G33" s="830">
        <v>1900</v>
      </c>
      <c r="H33" s="951">
        <v>5358</v>
      </c>
      <c r="I33" s="958">
        <v>2717</v>
      </c>
      <c r="J33" s="959">
        <f t="shared" si="9"/>
        <v>3325</v>
      </c>
    </row>
    <row r="34" spans="1:10" s="233" customFormat="1" ht="24" customHeight="1">
      <c r="A34" s="465"/>
      <c r="B34" s="560" t="s">
        <v>628</v>
      </c>
      <c r="C34" s="947"/>
      <c r="D34" s="948"/>
      <c r="E34" s="754"/>
      <c r="F34" s="949">
        <f aca="true" t="shared" si="12" ref="F34:H34">SUM(F35:F36)</f>
        <v>1645</v>
      </c>
      <c r="G34" s="949">
        <f t="shared" si="12"/>
        <v>360</v>
      </c>
      <c r="H34" s="949">
        <f t="shared" si="12"/>
        <v>604</v>
      </c>
      <c r="I34" s="949">
        <v>681</v>
      </c>
      <c r="J34" s="949">
        <f t="shared" si="9"/>
        <v>0</v>
      </c>
    </row>
    <row r="35" spans="1:10" s="233" customFormat="1" ht="24" customHeight="1">
      <c r="A35" s="465">
        <v>20</v>
      </c>
      <c r="B35" s="465" t="s">
        <v>629</v>
      </c>
      <c r="C35" s="950" t="s">
        <v>841</v>
      </c>
      <c r="D35" s="948" t="s">
        <v>842</v>
      </c>
      <c r="E35" s="754" t="s">
        <v>843</v>
      </c>
      <c r="F35" s="951">
        <v>807</v>
      </c>
      <c r="G35" s="830">
        <v>360</v>
      </c>
      <c r="H35" s="951">
        <v>210</v>
      </c>
      <c r="I35" s="958">
        <v>237</v>
      </c>
      <c r="J35" s="959">
        <f t="shared" si="9"/>
        <v>0</v>
      </c>
    </row>
    <row r="36" spans="1:10" s="233" customFormat="1" ht="24" customHeight="1">
      <c r="A36" s="465">
        <v>21</v>
      </c>
      <c r="B36" s="465" t="s">
        <v>758</v>
      </c>
      <c r="C36" s="950" t="s">
        <v>844</v>
      </c>
      <c r="D36" s="948" t="s">
        <v>845</v>
      </c>
      <c r="E36" s="754" t="s">
        <v>843</v>
      </c>
      <c r="F36" s="951">
        <v>838</v>
      </c>
      <c r="G36" s="830">
        <v>0</v>
      </c>
      <c r="H36" s="951">
        <v>394</v>
      </c>
      <c r="I36" s="958">
        <v>444</v>
      </c>
      <c r="J36" s="959">
        <f t="shared" si="9"/>
        <v>0</v>
      </c>
    </row>
    <row r="37" spans="1:10" s="233" customFormat="1" ht="24" customHeight="1">
      <c r="A37" s="465"/>
      <c r="B37" s="560" t="s">
        <v>699</v>
      </c>
      <c r="C37" s="947"/>
      <c r="D37" s="948"/>
      <c r="E37" s="754"/>
      <c r="F37" s="949">
        <f aca="true" t="shared" si="13" ref="F37:H37">SUM(F38:F41)</f>
        <v>27480</v>
      </c>
      <c r="G37" s="949">
        <f t="shared" si="13"/>
        <v>2100</v>
      </c>
      <c r="H37" s="949">
        <f t="shared" si="13"/>
        <v>13265</v>
      </c>
      <c r="I37" s="949">
        <v>6499</v>
      </c>
      <c r="J37" s="949">
        <f t="shared" si="9"/>
        <v>5616</v>
      </c>
    </row>
    <row r="38" spans="1:10" s="233" customFormat="1" ht="24" customHeight="1">
      <c r="A38" s="465">
        <v>22</v>
      </c>
      <c r="B38" s="465" t="s">
        <v>760</v>
      </c>
      <c r="C38" s="950" t="s">
        <v>846</v>
      </c>
      <c r="D38" s="948" t="s">
        <v>840</v>
      </c>
      <c r="E38" s="754" t="s">
        <v>750</v>
      </c>
      <c r="F38" s="951">
        <v>10081</v>
      </c>
      <c r="G38" s="830">
        <v>0</v>
      </c>
      <c r="H38" s="951">
        <v>4738</v>
      </c>
      <c r="I38" s="958">
        <v>2823</v>
      </c>
      <c r="J38" s="959">
        <f t="shared" si="9"/>
        <v>2520</v>
      </c>
    </row>
    <row r="39" spans="1:10" s="233" customFormat="1" ht="24" customHeight="1">
      <c r="A39" s="465">
        <v>23</v>
      </c>
      <c r="B39" s="465" t="s">
        <v>762</v>
      </c>
      <c r="C39" s="950" t="s">
        <v>847</v>
      </c>
      <c r="D39" s="948" t="s">
        <v>819</v>
      </c>
      <c r="E39" s="754" t="s">
        <v>750</v>
      </c>
      <c r="F39" s="951">
        <v>7246</v>
      </c>
      <c r="G39" s="830">
        <v>700</v>
      </c>
      <c r="H39" s="951">
        <v>3077</v>
      </c>
      <c r="I39" s="958">
        <v>1658</v>
      </c>
      <c r="J39" s="959">
        <f t="shared" si="9"/>
        <v>1811</v>
      </c>
    </row>
    <row r="40" spans="1:10" s="233" customFormat="1" ht="24" customHeight="1">
      <c r="A40" s="465">
        <v>24</v>
      </c>
      <c r="B40" s="465" t="s">
        <v>764</v>
      </c>
      <c r="C40" s="950" t="s">
        <v>848</v>
      </c>
      <c r="D40" s="948" t="s">
        <v>835</v>
      </c>
      <c r="E40" s="754" t="s">
        <v>750</v>
      </c>
      <c r="F40" s="951">
        <v>5012</v>
      </c>
      <c r="G40" s="830">
        <v>700</v>
      </c>
      <c r="H40" s="951">
        <v>3363</v>
      </c>
      <c r="I40" s="958">
        <v>949</v>
      </c>
      <c r="J40" s="959">
        <f t="shared" si="9"/>
        <v>0</v>
      </c>
    </row>
    <row r="41" spans="1:10" s="233" customFormat="1" ht="24" customHeight="1">
      <c r="A41" s="465">
        <v>25</v>
      </c>
      <c r="B41" s="465" t="s">
        <v>766</v>
      </c>
      <c r="C41" s="950" t="s">
        <v>849</v>
      </c>
      <c r="D41" s="948" t="s">
        <v>819</v>
      </c>
      <c r="E41" s="754" t="s">
        <v>750</v>
      </c>
      <c r="F41" s="951">
        <v>5141</v>
      </c>
      <c r="G41" s="830">
        <v>700</v>
      </c>
      <c r="H41" s="951">
        <v>2087</v>
      </c>
      <c r="I41" s="958">
        <v>1069</v>
      </c>
      <c r="J41" s="959">
        <f t="shared" si="9"/>
        <v>1285</v>
      </c>
    </row>
    <row r="42" spans="1:10" s="233" customFormat="1" ht="24" customHeight="1">
      <c r="A42" s="465"/>
      <c r="B42" s="560" t="s">
        <v>700</v>
      </c>
      <c r="C42" s="950"/>
      <c r="D42" s="948"/>
      <c r="E42" s="754"/>
      <c r="F42" s="949">
        <f aca="true" t="shared" si="14" ref="F42:H42">F43</f>
        <v>5893</v>
      </c>
      <c r="G42" s="949">
        <f t="shared" si="14"/>
        <v>0</v>
      </c>
      <c r="H42" s="949">
        <f t="shared" si="14"/>
        <v>2770</v>
      </c>
      <c r="I42" s="949">
        <v>1650</v>
      </c>
      <c r="J42" s="949">
        <f t="shared" si="9"/>
        <v>1473</v>
      </c>
    </row>
    <row r="43" spans="1:10" s="233" customFormat="1" ht="24" customHeight="1">
      <c r="A43" s="465">
        <v>26</v>
      </c>
      <c r="B43" s="465" t="s">
        <v>768</v>
      </c>
      <c r="C43" s="950" t="s">
        <v>850</v>
      </c>
      <c r="D43" s="948" t="s">
        <v>817</v>
      </c>
      <c r="E43" s="754" t="s">
        <v>750</v>
      </c>
      <c r="F43" s="951">
        <v>5893</v>
      </c>
      <c r="G43" s="830">
        <v>0</v>
      </c>
      <c r="H43" s="951">
        <v>2770</v>
      </c>
      <c r="I43" s="958">
        <v>1650</v>
      </c>
      <c r="J43" s="959">
        <f t="shared" si="9"/>
        <v>1473</v>
      </c>
    </row>
    <row r="44" spans="1:10" s="233" customFormat="1" ht="24" customHeight="1">
      <c r="A44" s="465"/>
      <c r="B44" s="952" t="s">
        <v>701</v>
      </c>
      <c r="C44" s="947"/>
      <c r="D44" s="948"/>
      <c r="E44" s="754"/>
      <c r="F44" s="949">
        <f aca="true" t="shared" si="15" ref="F44:H44">SUM(F45:F45)</f>
        <v>6984</v>
      </c>
      <c r="G44" s="949">
        <f t="shared" si="15"/>
        <v>0</v>
      </c>
      <c r="H44" s="949">
        <f t="shared" si="15"/>
        <v>3282</v>
      </c>
      <c r="I44" s="949">
        <v>1956</v>
      </c>
      <c r="J44" s="949">
        <f t="shared" si="9"/>
        <v>1746</v>
      </c>
    </row>
    <row r="45" spans="1:10" s="233" customFormat="1" ht="24" customHeight="1">
      <c r="A45" s="953">
        <v>27</v>
      </c>
      <c r="B45" s="465" t="s">
        <v>770</v>
      </c>
      <c r="C45" s="954" t="s">
        <v>851</v>
      </c>
      <c r="D45" s="948" t="s">
        <v>840</v>
      </c>
      <c r="E45" s="754" t="s">
        <v>750</v>
      </c>
      <c r="F45" s="951">
        <v>6984</v>
      </c>
      <c r="G45" s="830">
        <v>0</v>
      </c>
      <c r="H45" s="951">
        <v>3282</v>
      </c>
      <c r="I45" s="958">
        <v>1956</v>
      </c>
      <c r="J45" s="959">
        <f t="shared" si="9"/>
        <v>1746</v>
      </c>
    </row>
    <row r="46" spans="1:10" s="233" customFormat="1" ht="24" customHeight="1">
      <c r="A46" s="465"/>
      <c r="B46" s="955" t="s">
        <v>631</v>
      </c>
      <c r="C46" s="947"/>
      <c r="D46" s="948"/>
      <c r="E46" s="754"/>
      <c r="F46" s="949">
        <f aca="true" t="shared" si="16" ref="F46:H46">F47</f>
        <v>2445</v>
      </c>
      <c r="G46" s="949">
        <f t="shared" si="16"/>
        <v>400</v>
      </c>
      <c r="H46" s="949">
        <f t="shared" si="16"/>
        <v>961</v>
      </c>
      <c r="I46" s="949">
        <v>473</v>
      </c>
      <c r="J46" s="949">
        <f t="shared" si="9"/>
        <v>611</v>
      </c>
    </row>
    <row r="47" spans="1:10" s="233" customFormat="1" ht="24" customHeight="1">
      <c r="A47" s="465">
        <v>28</v>
      </c>
      <c r="B47" s="465" t="s">
        <v>632</v>
      </c>
      <c r="C47" s="950" t="s">
        <v>852</v>
      </c>
      <c r="D47" s="948" t="s">
        <v>817</v>
      </c>
      <c r="E47" s="754" t="s">
        <v>750</v>
      </c>
      <c r="F47" s="951">
        <v>2445</v>
      </c>
      <c r="G47" s="830">
        <v>400</v>
      </c>
      <c r="H47" s="951">
        <v>961</v>
      </c>
      <c r="I47" s="958">
        <v>473</v>
      </c>
      <c r="J47" s="959">
        <f t="shared" si="9"/>
        <v>611</v>
      </c>
    </row>
    <row r="48" spans="1:10" s="233" customFormat="1" ht="24" customHeight="1">
      <c r="A48" s="465"/>
      <c r="B48" s="956" t="s">
        <v>634</v>
      </c>
      <c r="C48" s="957"/>
      <c r="D48" s="948"/>
      <c r="E48" s="754"/>
      <c r="F48" s="949">
        <f aca="true" t="shared" si="17" ref="F48:H48">SUM(F49:F82)</f>
        <v>216607.8</v>
      </c>
      <c r="G48" s="949">
        <f t="shared" si="17"/>
        <v>34014.8</v>
      </c>
      <c r="H48" s="949">
        <f t="shared" si="17"/>
        <v>96847.6</v>
      </c>
      <c r="I48" s="949">
        <v>37591.6</v>
      </c>
      <c r="J48" s="949">
        <f t="shared" si="9"/>
        <v>48153.799999999996</v>
      </c>
    </row>
    <row r="49" spans="1:10" s="233" customFormat="1" ht="24" customHeight="1">
      <c r="A49" s="465">
        <v>29</v>
      </c>
      <c r="B49" s="465" t="s">
        <v>635</v>
      </c>
      <c r="C49" s="950" t="s">
        <v>853</v>
      </c>
      <c r="D49" s="948" t="s">
        <v>835</v>
      </c>
      <c r="E49" s="754" t="s">
        <v>750</v>
      </c>
      <c r="F49" s="951">
        <v>4131</v>
      </c>
      <c r="G49" s="830">
        <v>700</v>
      </c>
      <c r="H49" s="951">
        <v>1613</v>
      </c>
      <c r="I49" s="958">
        <v>785</v>
      </c>
      <c r="J49" s="959">
        <f t="shared" si="9"/>
        <v>1033</v>
      </c>
    </row>
    <row r="50" spans="1:10" s="233" customFormat="1" ht="24" customHeight="1">
      <c r="A50" s="465">
        <v>30</v>
      </c>
      <c r="B50" s="465" t="s">
        <v>703</v>
      </c>
      <c r="C50" s="950" t="s">
        <v>854</v>
      </c>
      <c r="D50" s="948" t="s">
        <v>840</v>
      </c>
      <c r="E50" s="754" t="s">
        <v>750</v>
      </c>
      <c r="F50" s="951">
        <v>5549</v>
      </c>
      <c r="G50" s="830">
        <v>700</v>
      </c>
      <c r="H50" s="951">
        <v>2279</v>
      </c>
      <c r="I50" s="958">
        <v>628</v>
      </c>
      <c r="J50" s="959">
        <f t="shared" si="9"/>
        <v>1942</v>
      </c>
    </row>
    <row r="51" spans="1:10" s="233" customFormat="1" ht="24" customHeight="1">
      <c r="A51" s="465">
        <v>31</v>
      </c>
      <c r="B51" s="465" t="s">
        <v>637</v>
      </c>
      <c r="C51" s="950" t="s">
        <v>855</v>
      </c>
      <c r="D51" s="948" t="s">
        <v>835</v>
      </c>
      <c r="E51" s="754" t="s">
        <v>750</v>
      </c>
      <c r="F51" s="951">
        <v>4709</v>
      </c>
      <c r="G51" s="830">
        <v>700</v>
      </c>
      <c r="H51" s="951">
        <v>1884</v>
      </c>
      <c r="I51" s="958">
        <v>477</v>
      </c>
      <c r="J51" s="959">
        <f t="shared" si="9"/>
        <v>1648</v>
      </c>
    </row>
    <row r="52" spans="1:10" s="233" customFormat="1" ht="24" customHeight="1">
      <c r="A52" s="465">
        <v>32</v>
      </c>
      <c r="B52" s="465" t="s">
        <v>704</v>
      </c>
      <c r="C52" s="950" t="s">
        <v>856</v>
      </c>
      <c r="D52" s="948" t="s">
        <v>835</v>
      </c>
      <c r="E52" s="754" t="s">
        <v>750</v>
      </c>
      <c r="F52" s="951">
        <v>4800</v>
      </c>
      <c r="G52" s="830">
        <v>400</v>
      </c>
      <c r="H52" s="951">
        <v>2068</v>
      </c>
      <c r="I52" s="958">
        <v>1132</v>
      </c>
      <c r="J52" s="959">
        <f t="shared" si="9"/>
        <v>1200</v>
      </c>
    </row>
    <row r="53" spans="1:10" s="233" customFormat="1" ht="24" customHeight="1">
      <c r="A53" s="465">
        <v>33</v>
      </c>
      <c r="B53" s="465" t="s">
        <v>641</v>
      </c>
      <c r="C53" s="950" t="s">
        <v>857</v>
      </c>
      <c r="D53" s="948" t="s">
        <v>817</v>
      </c>
      <c r="E53" s="754" t="s">
        <v>750</v>
      </c>
      <c r="F53" s="951">
        <v>2332</v>
      </c>
      <c r="G53" s="830">
        <v>600</v>
      </c>
      <c r="H53" s="951">
        <v>1351</v>
      </c>
      <c r="I53" s="958">
        <v>381</v>
      </c>
      <c r="J53" s="959">
        <f t="shared" si="9"/>
        <v>0</v>
      </c>
    </row>
    <row r="54" spans="1:10" s="233" customFormat="1" ht="24" customHeight="1">
      <c r="A54" s="465">
        <v>34</v>
      </c>
      <c r="B54" s="465" t="s">
        <v>639</v>
      </c>
      <c r="C54" s="950" t="s">
        <v>858</v>
      </c>
      <c r="D54" s="948" t="s">
        <v>840</v>
      </c>
      <c r="E54" s="754" t="s">
        <v>750</v>
      </c>
      <c r="F54" s="951">
        <v>6889</v>
      </c>
      <c r="G54" s="830">
        <v>1300</v>
      </c>
      <c r="H54" s="951">
        <v>4359</v>
      </c>
      <c r="I54" s="958">
        <v>1230</v>
      </c>
      <c r="J54" s="959">
        <f t="shared" si="9"/>
        <v>0</v>
      </c>
    </row>
    <row r="55" spans="1:10" s="233" customFormat="1" ht="24" customHeight="1">
      <c r="A55" s="465">
        <v>35</v>
      </c>
      <c r="B55" s="465" t="s">
        <v>705</v>
      </c>
      <c r="C55" s="950" t="s">
        <v>859</v>
      </c>
      <c r="D55" s="948" t="s">
        <v>840</v>
      </c>
      <c r="E55" s="754" t="s">
        <v>722</v>
      </c>
      <c r="F55" s="951">
        <v>5605</v>
      </c>
      <c r="G55" s="830">
        <v>700</v>
      </c>
      <c r="H55" s="951">
        <v>2305</v>
      </c>
      <c r="I55" s="958">
        <v>638</v>
      </c>
      <c r="J55" s="959">
        <f t="shared" si="9"/>
        <v>1962</v>
      </c>
    </row>
    <row r="56" spans="1:10" s="233" customFormat="1" ht="24" customHeight="1">
      <c r="A56" s="465">
        <v>36</v>
      </c>
      <c r="B56" s="465" t="s">
        <v>643</v>
      </c>
      <c r="C56" s="950" t="s">
        <v>860</v>
      </c>
      <c r="D56" s="948" t="s">
        <v>817</v>
      </c>
      <c r="E56" s="754" t="s">
        <v>750</v>
      </c>
      <c r="F56" s="951">
        <v>2203</v>
      </c>
      <c r="G56" s="830">
        <v>700</v>
      </c>
      <c r="H56" s="951">
        <v>706</v>
      </c>
      <c r="I56" s="958">
        <v>797</v>
      </c>
      <c r="J56" s="959">
        <f t="shared" si="9"/>
        <v>0</v>
      </c>
    </row>
    <row r="57" spans="1:10" s="233" customFormat="1" ht="24" customHeight="1">
      <c r="A57" s="465">
        <v>37</v>
      </c>
      <c r="B57" s="465" t="s">
        <v>706</v>
      </c>
      <c r="C57" s="950" t="s">
        <v>861</v>
      </c>
      <c r="D57" s="948" t="s">
        <v>817</v>
      </c>
      <c r="E57" s="754" t="s">
        <v>750</v>
      </c>
      <c r="F57" s="951">
        <v>3370</v>
      </c>
      <c r="G57" s="830">
        <v>700</v>
      </c>
      <c r="H57" s="951">
        <v>2083</v>
      </c>
      <c r="I57" s="958">
        <v>587</v>
      </c>
      <c r="J57" s="959">
        <f t="shared" si="9"/>
        <v>0</v>
      </c>
    </row>
    <row r="58" spans="1:10" s="233" customFormat="1" ht="24" customHeight="1">
      <c r="A58" s="465">
        <v>38</v>
      </c>
      <c r="B58" s="465" t="s">
        <v>645</v>
      </c>
      <c r="C58" s="950" t="s">
        <v>862</v>
      </c>
      <c r="D58" s="948" t="s">
        <v>817</v>
      </c>
      <c r="E58" s="754" t="s">
        <v>750</v>
      </c>
      <c r="F58" s="951">
        <v>3062</v>
      </c>
      <c r="G58" s="830">
        <v>1300</v>
      </c>
      <c r="H58" s="951">
        <v>828</v>
      </c>
      <c r="I58" s="958">
        <v>169</v>
      </c>
      <c r="J58" s="959">
        <f t="shared" si="9"/>
        <v>765</v>
      </c>
    </row>
    <row r="59" spans="1:10" s="233" customFormat="1" ht="24" customHeight="1">
      <c r="A59" s="465">
        <v>39</v>
      </c>
      <c r="B59" s="465" t="s">
        <v>647</v>
      </c>
      <c r="C59" s="950" t="s">
        <v>863</v>
      </c>
      <c r="D59" s="948" t="s">
        <v>817</v>
      </c>
      <c r="E59" s="754" t="s">
        <v>750</v>
      </c>
      <c r="F59" s="951">
        <v>9011</v>
      </c>
      <c r="G59" s="830">
        <v>1900</v>
      </c>
      <c r="H59" s="951">
        <v>3342</v>
      </c>
      <c r="I59" s="958">
        <v>1516</v>
      </c>
      <c r="J59" s="959">
        <f t="shared" si="9"/>
        <v>2253</v>
      </c>
    </row>
    <row r="60" spans="1:10" s="233" customFormat="1" ht="24" customHeight="1">
      <c r="A60" s="465">
        <v>40</v>
      </c>
      <c r="B60" s="465" t="s">
        <v>650</v>
      </c>
      <c r="C60" s="950" t="s">
        <v>864</v>
      </c>
      <c r="D60" s="948" t="s">
        <v>817</v>
      </c>
      <c r="E60" s="754" t="s">
        <v>750</v>
      </c>
      <c r="F60" s="951">
        <v>2091</v>
      </c>
      <c r="G60" s="830">
        <v>214.8</v>
      </c>
      <c r="H60" s="951">
        <v>882</v>
      </c>
      <c r="I60" s="958">
        <v>994.2</v>
      </c>
      <c r="J60" s="959">
        <f t="shared" si="9"/>
        <v>0</v>
      </c>
    </row>
    <row r="61" spans="1:10" s="233" customFormat="1" ht="24" customHeight="1">
      <c r="A61" s="465">
        <v>41</v>
      </c>
      <c r="B61" s="465" t="s">
        <v>652</v>
      </c>
      <c r="C61" s="950" t="s">
        <v>865</v>
      </c>
      <c r="D61" s="948" t="s">
        <v>835</v>
      </c>
      <c r="E61" s="754" t="s">
        <v>750</v>
      </c>
      <c r="F61" s="951">
        <v>12037</v>
      </c>
      <c r="G61" s="830">
        <v>1900</v>
      </c>
      <c r="H61" s="951">
        <v>7907</v>
      </c>
      <c r="I61" s="958">
        <v>2230</v>
      </c>
      <c r="J61" s="959">
        <f t="shared" si="9"/>
        <v>0</v>
      </c>
    </row>
    <row r="62" spans="1:10" s="233" customFormat="1" ht="24" customHeight="1">
      <c r="A62" s="465">
        <v>42</v>
      </c>
      <c r="B62" s="465" t="s">
        <v>655</v>
      </c>
      <c r="C62" s="950" t="s">
        <v>866</v>
      </c>
      <c r="D62" s="948" t="s">
        <v>840</v>
      </c>
      <c r="E62" s="754" t="s">
        <v>722</v>
      </c>
      <c r="F62" s="951">
        <v>9728</v>
      </c>
      <c r="G62" s="830">
        <v>1900</v>
      </c>
      <c r="H62" s="951">
        <v>6106</v>
      </c>
      <c r="I62" s="958">
        <v>1722</v>
      </c>
      <c r="J62" s="959">
        <f t="shared" si="9"/>
        <v>0</v>
      </c>
    </row>
    <row r="63" spans="1:10" s="233" customFormat="1" ht="24" customHeight="1">
      <c r="A63" s="465">
        <v>43</v>
      </c>
      <c r="B63" s="465" t="s">
        <v>707</v>
      </c>
      <c r="C63" s="950" t="s">
        <v>867</v>
      </c>
      <c r="D63" s="948" t="s">
        <v>840</v>
      </c>
      <c r="E63" s="754" t="s">
        <v>750</v>
      </c>
      <c r="F63" s="951">
        <v>4829</v>
      </c>
      <c r="G63" s="830">
        <v>700</v>
      </c>
      <c r="H63" s="951">
        <v>1941</v>
      </c>
      <c r="I63" s="958">
        <v>981</v>
      </c>
      <c r="J63" s="959">
        <f t="shared" si="9"/>
        <v>1207</v>
      </c>
    </row>
    <row r="64" spans="1:10" s="233" customFormat="1" ht="24" customHeight="1">
      <c r="A64" s="465">
        <v>44</v>
      </c>
      <c r="B64" s="465" t="s">
        <v>657</v>
      </c>
      <c r="C64" s="950" t="s">
        <v>868</v>
      </c>
      <c r="D64" s="948" t="s">
        <v>845</v>
      </c>
      <c r="E64" s="754" t="s">
        <v>843</v>
      </c>
      <c r="F64" s="951">
        <v>890</v>
      </c>
      <c r="G64" s="830">
        <v>0</v>
      </c>
      <c r="H64" s="951">
        <v>418</v>
      </c>
      <c r="I64" s="958">
        <v>472</v>
      </c>
      <c r="J64" s="959">
        <f t="shared" si="9"/>
        <v>0</v>
      </c>
    </row>
    <row r="65" spans="1:10" s="233" customFormat="1" ht="24" customHeight="1">
      <c r="A65" s="465">
        <v>45</v>
      </c>
      <c r="B65" s="465" t="s">
        <v>659</v>
      </c>
      <c r="C65" s="950" t="s">
        <v>869</v>
      </c>
      <c r="D65" s="948" t="s">
        <v>817</v>
      </c>
      <c r="E65" s="754" t="s">
        <v>750</v>
      </c>
      <c r="F65" s="951">
        <v>8842</v>
      </c>
      <c r="G65" s="830">
        <v>1900</v>
      </c>
      <c r="H65" s="951">
        <v>3263</v>
      </c>
      <c r="I65" s="958">
        <v>1469</v>
      </c>
      <c r="J65" s="959">
        <f t="shared" si="9"/>
        <v>2210</v>
      </c>
    </row>
    <row r="66" spans="1:10" s="233" customFormat="1" ht="24" customHeight="1">
      <c r="A66" s="465">
        <v>46</v>
      </c>
      <c r="B66" s="465" t="s">
        <v>708</v>
      </c>
      <c r="C66" s="950" t="s">
        <v>870</v>
      </c>
      <c r="D66" s="948" t="s">
        <v>840</v>
      </c>
      <c r="E66" s="754" t="s">
        <v>750</v>
      </c>
      <c r="F66" s="951">
        <v>13136</v>
      </c>
      <c r="G66" s="830">
        <v>1900</v>
      </c>
      <c r="H66" s="951">
        <v>5281</v>
      </c>
      <c r="I66" s="958">
        <v>2671</v>
      </c>
      <c r="J66" s="959">
        <f t="shared" si="9"/>
        <v>3284</v>
      </c>
    </row>
    <row r="67" spans="1:10" s="233" customFormat="1" ht="24" customHeight="1">
      <c r="A67" s="465">
        <v>47</v>
      </c>
      <c r="B67" s="465" t="s">
        <v>665</v>
      </c>
      <c r="C67" s="950" t="s">
        <v>871</v>
      </c>
      <c r="D67" s="948" t="s">
        <v>817</v>
      </c>
      <c r="E67" s="754" t="s">
        <v>750</v>
      </c>
      <c r="F67" s="951">
        <v>8262</v>
      </c>
      <c r="G67" s="830">
        <v>700</v>
      </c>
      <c r="H67" s="951">
        <v>3554</v>
      </c>
      <c r="I67" s="958">
        <v>1943</v>
      </c>
      <c r="J67" s="959">
        <f t="shared" si="9"/>
        <v>2065</v>
      </c>
    </row>
    <row r="68" spans="1:10" s="233" customFormat="1" ht="24" customHeight="1">
      <c r="A68" s="465">
        <v>48</v>
      </c>
      <c r="B68" s="465" t="s">
        <v>667</v>
      </c>
      <c r="C68" s="950" t="s">
        <v>872</v>
      </c>
      <c r="D68" s="948" t="s">
        <v>835</v>
      </c>
      <c r="E68" s="754" t="s">
        <v>750</v>
      </c>
      <c r="F68" s="951">
        <v>11585</v>
      </c>
      <c r="G68" s="830">
        <v>1900</v>
      </c>
      <c r="H68" s="951">
        <v>4552</v>
      </c>
      <c r="I68" s="958">
        <v>1078</v>
      </c>
      <c r="J68" s="959">
        <f t="shared" si="9"/>
        <v>4055</v>
      </c>
    </row>
    <row r="69" spans="1:10" s="233" customFormat="1" ht="24" customHeight="1">
      <c r="A69" s="465">
        <v>49</v>
      </c>
      <c r="B69" s="465" t="s">
        <v>670</v>
      </c>
      <c r="C69" s="950" t="s">
        <v>873</v>
      </c>
      <c r="D69" s="948" t="s">
        <v>817</v>
      </c>
      <c r="E69" s="754" t="s">
        <v>750</v>
      </c>
      <c r="F69" s="951">
        <v>7327</v>
      </c>
      <c r="G69" s="830">
        <v>1300</v>
      </c>
      <c r="H69" s="951">
        <v>2833</v>
      </c>
      <c r="I69" s="958">
        <v>1362</v>
      </c>
      <c r="J69" s="959">
        <f t="shared" si="9"/>
        <v>1832</v>
      </c>
    </row>
    <row r="70" spans="1:10" s="233" customFormat="1" ht="24" customHeight="1">
      <c r="A70" s="465">
        <v>50</v>
      </c>
      <c r="B70" s="465" t="s">
        <v>673</v>
      </c>
      <c r="C70" s="950" t="s">
        <v>874</v>
      </c>
      <c r="D70" s="948" t="s">
        <v>835</v>
      </c>
      <c r="E70" s="754" t="s">
        <v>722</v>
      </c>
      <c r="F70" s="951">
        <v>4925</v>
      </c>
      <c r="G70" s="830">
        <v>1300</v>
      </c>
      <c r="H70" s="951">
        <v>1704</v>
      </c>
      <c r="I70" s="958">
        <v>197</v>
      </c>
      <c r="J70" s="959">
        <f t="shared" si="9"/>
        <v>1724</v>
      </c>
    </row>
    <row r="71" spans="1:10" s="233" customFormat="1" ht="24" customHeight="1">
      <c r="A71" s="465">
        <v>51</v>
      </c>
      <c r="B71" s="465" t="s">
        <v>709</v>
      </c>
      <c r="C71" s="950" t="s">
        <v>875</v>
      </c>
      <c r="D71" s="948" t="s">
        <v>817</v>
      </c>
      <c r="E71" s="754" t="s">
        <v>722</v>
      </c>
      <c r="F71" s="951">
        <v>3440</v>
      </c>
      <c r="G71" s="830">
        <v>700</v>
      </c>
      <c r="H71" s="951">
        <v>1288</v>
      </c>
      <c r="I71" s="958">
        <v>592</v>
      </c>
      <c r="J71" s="959">
        <f t="shared" si="9"/>
        <v>860</v>
      </c>
    </row>
    <row r="72" spans="1:10" s="233" customFormat="1" ht="24" customHeight="1">
      <c r="A72" s="465">
        <v>52</v>
      </c>
      <c r="B72" s="465" t="s">
        <v>675</v>
      </c>
      <c r="C72" s="950" t="s">
        <v>876</v>
      </c>
      <c r="D72" s="948" t="s">
        <v>817</v>
      </c>
      <c r="E72" s="754" t="s">
        <v>750</v>
      </c>
      <c r="F72" s="951">
        <v>3139</v>
      </c>
      <c r="G72" s="830">
        <v>400</v>
      </c>
      <c r="H72" s="951">
        <v>2136</v>
      </c>
      <c r="I72" s="958">
        <v>603</v>
      </c>
      <c r="J72" s="959">
        <f t="shared" si="9"/>
        <v>0</v>
      </c>
    </row>
    <row r="73" spans="1:10" s="233" customFormat="1" ht="24" customHeight="1">
      <c r="A73" s="465">
        <v>53</v>
      </c>
      <c r="B73" s="465" t="s">
        <v>677</v>
      </c>
      <c r="C73" s="950" t="s">
        <v>877</v>
      </c>
      <c r="D73" s="948" t="s">
        <v>840</v>
      </c>
      <c r="E73" s="754" t="s">
        <v>722</v>
      </c>
      <c r="F73" s="951">
        <v>10593</v>
      </c>
      <c r="G73" s="830">
        <v>0</v>
      </c>
      <c r="H73" s="951">
        <v>4979</v>
      </c>
      <c r="I73" s="958">
        <v>1906</v>
      </c>
      <c r="J73" s="959">
        <f t="shared" si="9"/>
        <v>3708</v>
      </c>
    </row>
    <row r="74" spans="1:10" s="233" customFormat="1" ht="24" customHeight="1">
      <c r="A74" s="465">
        <v>54</v>
      </c>
      <c r="B74" s="465" t="s">
        <v>679</v>
      </c>
      <c r="C74" s="950" t="s">
        <v>878</v>
      </c>
      <c r="D74" s="948" t="s">
        <v>835</v>
      </c>
      <c r="E74" s="754" t="s">
        <v>750</v>
      </c>
      <c r="F74" s="951">
        <v>9337</v>
      </c>
      <c r="G74" s="830">
        <v>1900</v>
      </c>
      <c r="H74" s="951">
        <v>3495</v>
      </c>
      <c r="I74" s="958">
        <v>1608</v>
      </c>
      <c r="J74" s="959">
        <f t="shared" si="9"/>
        <v>2334</v>
      </c>
    </row>
    <row r="75" spans="1:10" s="233" customFormat="1" ht="24" customHeight="1">
      <c r="A75" s="465">
        <v>55</v>
      </c>
      <c r="B75" s="465" t="s">
        <v>710</v>
      </c>
      <c r="C75" s="950" t="s">
        <v>879</v>
      </c>
      <c r="D75" s="948" t="s">
        <v>840</v>
      </c>
      <c r="E75" s="754" t="s">
        <v>750</v>
      </c>
      <c r="F75" s="951">
        <v>2709</v>
      </c>
      <c r="G75" s="830">
        <v>400</v>
      </c>
      <c r="H75" s="951">
        <v>1085</v>
      </c>
      <c r="I75" s="958">
        <v>547</v>
      </c>
      <c r="J75" s="959">
        <f t="shared" si="9"/>
        <v>677</v>
      </c>
    </row>
    <row r="76" spans="1:10" s="233" customFormat="1" ht="24" customHeight="1">
      <c r="A76" s="465">
        <v>56</v>
      </c>
      <c r="B76" s="465" t="s">
        <v>711</v>
      </c>
      <c r="C76" s="950" t="s">
        <v>880</v>
      </c>
      <c r="D76" s="948" t="s">
        <v>817</v>
      </c>
      <c r="E76" s="754" t="s">
        <v>750</v>
      </c>
      <c r="F76" s="951">
        <v>1668.8</v>
      </c>
      <c r="G76" s="830">
        <v>400</v>
      </c>
      <c r="H76" s="951">
        <v>386.6</v>
      </c>
      <c r="I76" s="958">
        <v>465.4</v>
      </c>
      <c r="J76" s="959">
        <f t="shared" si="9"/>
        <v>416.79999999999995</v>
      </c>
    </row>
    <row r="77" spans="1:10" s="233" customFormat="1" ht="24" customHeight="1">
      <c r="A77" s="465">
        <v>57</v>
      </c>
      <c r="B77" s="465" t="s">
        <v>681</v>
      </c>
      <c r="C77" s="950" t="s">
        <v>881</v>
      </c>
      <c r="D77" s="948" t="s">
        <v>835</v>
      </c>
      <c r="E77" s="754" t="s">
        <v>750</v>
      </c>
      <c r="F77" s="951">
        <v>9854</v>
      </c>
      <c r="G77" s="830">
        <v>1900</v>
      </c>
      <c r="H77" s="951">
        <v>3738</v>
      </c>
      <c r="I77" s="958">
        <v>1753</v>
      </c>
      <c r="J77" s="959">
        <f t="shared" si="9"/>
        <v>2463</v>
      </c>
    </row>
    <row r="78" spans="1:10" s="233" customFormat="1" ht="24" customHeight="1">
      <c r="A78" s="465">
        <v>58</v>
      </c>
      <c r="B78" s="465" t="s">
        <v>683</v>
      </c>
      <c r="C78" s="950" t="s">
        <v>882</v>
      </c>
      <c r="D78" s="948" t="s">
        <v>817</v>
      </c>
      <c r="E78" s="754" t="s">
        <v>750</v>
      </c>
      <c r="F78" s="951">
        <v>11321</v>
      </c>
      <c r="G78" s="830">
        <v>1900</v>
      </c>
      <c r="H78" s="951">
        <v>4428</v>
      </c>
      <c r="I78" s="958">
        <v>1031</v>
      </c>
      <c r="J78" s="959">
        <f t="shared" si="9"/>
        <v>3962</v>
      </c>
    </row>
    <row r="79" spans="1:10" s="233" customFormat="1" ht="24" customHeight="1">
      <c r="A79" s="465">
        <v>59</v>
      </c>
      <c r="B79" s="465" t="s">
        <v>686</v>
      </c>
      <c r="C79" s="950" t="s">
        <v>883</v>
      </c>
      <c r="D79" s="948" t="s">
        <v>840</v>
      </c>
      <c r="E79" s="754" t="s">
        <v>750</v>
      </c>
      <c r="F79" s="951">
        <v>10775</v>
      </c>
      <c r="G79" s="830">
        <v>1900</v>
      </c>
      <c r="H79" s="951">
        <v>4171</v>
      </c>
      <c r="I79" s="958">
        <v>2010</v>
      </c>
      <c r="J79" s="959">
        <f t="shared" si="9"/>
        <v>2694</v>
      </c>
    </row>
    <row r="80" spans="1:10" s="233" customFormat="1" ht="24" customHeight="1">
      <c r="A80" s="465">
        <v>60</v>
      </c>
      <c r="B80" s="465" t="s">
        <v>688</v>
      </c>
      <c r="C80" s="950" t="s">
        <v>884</v>
      </c>
      <c r="D80" s="948" t="s">
        <v>835</v>
      </c>
      <c r="E80" s="754" t="s">
        <v>750</v>
      </c>
      <c r="F80" s="951">
        <v>7347</v>
      </c>
      <c r="G80" s="830">
        <v>0</v>
      </c>
      <c r="H80" s="951">
        <v>3453</v>
      </c>
      <c r="I80" s="958">
        <v>1323</v>
      </c>
      <c r="J80" s="959">
        <f t="shared" si="9"/>
        <v>2571</v>
      </c>
    </row>
    <row r="81" spans="1:10" s="233" customFormat="1" ht="24" customHeight="1">
      <c r="A81" s="465">
        <v>61</v>
      </c>
      <c r="B81" s="465" t="s">
        <v>691</v>
      </c>
      <c r="C81" s="950" t="s">
        <v>885</v>
      </c>
      <c r="D81" s="948" t="s">
        <v>817</v>
      </c>
      <c r="E81" s="754" t="s">
        <v>750</v>
      </c>
      <c r="F81" s="951">
        <v>5960</v>
      </c>
      <c r="G81" s="830">
        <v>400</v>
      </c>
      <c r="H81" s="951">
        <v>4337</v>
      </c>
      <c r="I81" s="958">
        <v>1223</v>
      </c>
      <c r="J81" s="959">
        <f t="shared" si="9"/>
        <v>0</v>
      </c>
    </row>
    <row r="82" spans="1:10" s="233" customFormat="1" ht="24" customHeight="1">
      <c r="A82" s="465">
        <v>62</v>
      </c>
      <c r="B82" s="465" t="s">
        <v>693</v>
      </c>
      <c r="C82" s="950" t="s">
        <v>886</v>
      </c>
      <c r="D82" s="948" t="s">
        <v>817</v>
      </c>
      <c r="E82" s="754" t="s">
        <v>750</v>
      </c>
      <c r="F82" s="951">
        <v>5151</v>
      </c>
      <c r="G82" s="830">
        <v>700</v>
      </c>
      <c r="H82" s="951">
        <v>2092</v>
      </c>
      <c r="I82" s="958">
        <v>1071</v>
      </c>
      <c r="J82" s="959">
        <f t="shared" si="9"/>
        <v>1288</v>
      </c>
    </row>
    <row r="83" spans="1:10" ht="28.5" customHeight="1">
      <c r="A83" s="960" t="s">
        <v>887</v>
      </c>
      <c r="B83" s="960"/>
      <c r="C83" s="960"/>
      <c r="D83" s="960"/>
      <c r="E83" s="960"/>
      <c r="F83" s="960"/>
      <c r="G83" s="960"/>
      <c r="H83" s="960"/>
      <c r="I83" s="960"/>
      <c r="J83" s="960"/>
    </row>
  </sheetData>
  <sheetProtection/>
  <mergeCells count="6">
    <mergeCell ref="A1:J1"/>
    <mergeCell ref="A2:J2"/>
    <mergeCell ref="A3:J3"/>
    <mergeCell ref="B5:C5"/>
    <mergeCell ref="B6:C6"/>
    <mergeCell ref="A83:J83"/>
  </mergeCells>
  <printOptions horizontalCentered="1"/>
  <pageMargins left="0.590277777777778" right="0.590277777777778" top="0.590277777777778" bottom="0.786805555555556" header="0.511805555555556" footer="0.511805555555556"/>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N56"/>
  <sheetViews>
    <sheetView zoomScale="115" zoomScaleNormal="115" zoomScaleSheetLayoutView="100" workbookViewId="0" topLeftCell="A1">
      <pane ySplit="6" topLeftCell="A7" activePane="bottomLeft" state="frozen"/>
      <selection pane="bottomLeft" activeCell="D41" sqref="D41"/>
    </sheetView>
  </sheetViews>
  <sheetFormatPr defaultColWidth="10.28125" defaultRowHeight="12.75"/>
  <cols>
    <col min="1" max="1" width="32.00390625" style="909" customWidth="1"/>
    <col min="2" max="4" width="10.28125" style="910" customWidth="1"/>
    <col min="5" max="5" width="14.421875" style="911" customWidth="1"/>
    <col min="6" max="6" width="14.421875" style="910" customWidth="1"/>
    <col min="7" max="7" width="14.421875" style="910" bestFit="1" customWidth="1"/>
    <col min="8" max="8" width="10.28125" style="912" customWidth="1"/>
    <col min="9" max="10" width="10.28125" style="911" customWidth="1"/>
    <col min="11" max="11" width="13.7109375" style="910" customWidth="1"/>
    <col min="12" max="12" width="13.28125" style="910" customWidth="1"/>
    <col min="13" max="13" width="13.140625" style="910" bestFit="1" customWidth="1"/>
    <col min="14" max="14" width="17.00390625" style="703" customWidth="1"/>
    <col min="15" max="16384" width="10.28125" style="871" customWidth="1"/>
  </cols>
  <sheetData>
    <row r="1" ht="14.25">
      <c r="A1" s="909" t="s">
        <v>888</v>
      </c>
    </row>
    <row r="2" spans="1:14" ht="33.75" customHeight="1">
      <c r="A2" s="913" t="s">
        <v>889</v>
      </c>
      <c r="B2" s="913"/>
      <c r="C2" s="913"/>
      <c r="D2" s="913"/>
      <c r="E2" s="913"/>
      <c r="F2" s="913"/>
      <c r="G2" s="913"/>
      <c r="H2" s="914"/>
      <c r="I2" s="914"/>
      <c r="J2" s="914"/>
      <c r="K2" s="913"/>
      <c r="L2" s="913"/>
      <c r="M2" s="913"/>
      <c r="N2" s="913"/>
    </row>
    <row r="3" spans="1:14" ht="19.5">
      <c r="A3" s="915"/>
      <c r="B3" s="915"/>
      <c r="C3" s="915"/>
      <c r="D3" s="915"/>
      <c r="E3" s="915"/>
      <c r="F3" s="915"/>
      <c r="G3" s="915"/>
      <c r="H3" s="916"/>
      <c r="I3" s="916"/>
      <c r="J3" s="916"/>
      <c r="K3" s="915"/>
      <c r="L3" s="915"/>
      <c r="M3" s="915"/>
      <c r="N3" s="818" t="s">
        <v>890</v>
      </c>
    </row>
    <row r="4" spans="1:14" ht="12.75">
      <c r="A4" s="917" t="s">
        <v>891</v>
      </c>
      <c r="B4" s="918" t="s">
        <v>892</v>
      </c>
      <c r="C4" s="919"/>
      <c r="D4" s="919"/>
      <c r="E4" s="919"/>
      <c r="F4" s="919"/>
      <c r="G4" s="920"/>
      <c r="H4" s="921" t="s">
        <v>893</v>
      </c>
      <c r="I4" s="246"/>
      <c r="J4" s="246"/>
      <c r="K4" s="919"/>
      <c r="L4" s="919"/>
      <c r="M4" s="920"/>
      <c r="N4" s="936" t="s">
        <v>894</v>
      </c>
    </row>
    <row r="5" spans="1:14" ht="12.75">
      <c r="A5" s="922"/>
      <c r="B5" s="923"/>
      <c r="C5" s="924"/>
      <c r="D5" s="924"/>
      <c r="E5" s="924"/>
      <c r="F5" s="924"/>
      <c r="G5" s="925"/>
      <c r="H5" s="926"/>
      <c r="I5" s="246"/>
      <c r="J5" s="246"/>
      <c r="K5" s="924"/>
      <c r="L5" s="924"/>
      <c r="M5" s="925"/>
      <c r="N5" s="937"/>
    </row>
    <row r="6" spans="1:14" ht="40.5">
      <c r="A6" s="927"/>
      <c r="B6" s="246" t="s">
        <v>895</v>
      </c>
      <c r="C6" s="246" t="s">
        <v>896</v>
      </c>
      <c r="D6" s="760" t="s">
        <v>897</v>
      </c>
      <c r="E6" s="351" t="s">
        <v>898</v>
      </c>
      <c r="F6" s="352" t="s">
        <v>899</v>
      </c>
      <c r="G6" s="352" t="s">
        <v>900</v>
      </c>
      <c r="H6" s="246" t="s">
        <v>896</v>
      </c>
      <c r="I6" s="246" t="s">
        <v>897</v>
      </c>
      <c r="J6" s="246" t="s">
        <v>901</v>
      </c>
      <c r="K6" s="351" t="s">
        <v>902</v>
      </c>
      <c r="L6" s="352" t="s">
        <v>903</v>
      </c>
      <c r="M6" s="352" t="s">
        <v>900</v>
      </c>
      <c r="N6" s="938"/>
    </row>
    <row r="7" spans="1:14" s="905" customFormat="1" ht="30" customHeight="1">
      <c r="A7" s="928" t="s">
        <v>904</v>
      </c>
      <c r="B7" s="113" t="s">
        <v>905</v>
      </c>
      <c r="C7" s="113" t="s">
        <v>906</v>
      </c>
      <c r="D7" s="113" t="s">
        <v>907</v>
      </c>
      <c r="E7" s="357" t="s">
        <v>908</v>
      </c>
      <c r="F7" s="358" t="s">
        <v>909</v>
      </c>
      <c r="G7" s="358" t="s">
        <v>910</v>
      </c>
      <c r="H7" s="357" t="s">
        <v>911</v>
      </c>
      <c r="I7" s="357" t="s">
        <v>912</v>
      </c>
      <c r="J7" s="357" t="s">
        <v>913</v>
      </c>
      <c r="K7" s="357" t="s">
        <v>914</v>
      </c>
      <c r="L7" s="358" t="s">
        <v>915</v>
      </c>
      <c r="M7" s="358" t="s">
        <v>916</v>
      </c>
      <c r="N7" s="129" t="s">
        <v>917</v>
      </c>
    </row>
    <row r="8" spans="1:14" s="906" customFormat="1" ht="19.5" customHeight="1">
      <c r="A8" s="929" t="s">
        <v>9</v>
      </c>
      <c r="B8" s="351">
        <f aca="true" t="shared" si="0" ref="B8:N8">B36+B54</f>
        <v>1152</v>
      </c>
      <c r="C8" s="351">
        <f t="shared" si="0"/>
        <v>1732</v>
      </c>
      <c r="D8" s="351">
        <f t="shared" si="0"/>
        <v>2249</v>
      </c>
      <c r="E8" s="930">
        <f t="shared" si="0"/>
        <v>7699.5</v>
      </c>
      <c r="F8" s="930">
        <f t="shared" si="0"/>
        <v>7384.5</v>
      </c>
      <c r="G8" s="930">
        <f t="shared" si="0"/>
        <v>315</v>
      </c>
      <c r="H8" s="351">
        <f t="shared" si="0"/>
        <v>1455</v>
      </c>
      <c r="I8" s="351">
        <f t="shared" si="0"/>
        <v>2202</v>
      </c>
      <c r="J8" s="351">
        <f t="shared" si="0"/>
        <v>2627</v>
      </c>
      <c r="K8" s="930">
        <f t="shared" si="0"/>
        <v>9426</v>
      </c>
      <c r="L8" s="930">
        <f t="shared" si="0"/>
        <v>8322</v>
      </c>
      <c r="M8" s="930">
        <f t="shared" si="0"/>
        <v>1104</v>
      </c>
      <c r="N8" s="939">
        <f t="shared" si="0"/>
        <v>1419</v>
      </c>
    </row>
    <row r="9" spans="1:14" s="906" customFormat="1" ht="19.5" customHeight="1" hidden="1">
      <c r="A9" s="929" t="s">
        <v>9</v>
      </c>
      <c r="B9" s="351">
        <f aca="true" t="shared" si="1" ref="B9:N9">B10+B36+B54</f>
        <v>1955</v>
      </c>
      <c r="C9" s="351">
        <f t="shared" si="1"/>
        <v>2832</v>
      </c>
      <c r="D9" s="351">
        <f t="shared" si="1"/>
        <v>3654</v>
      </c>
      <c r="E9" s="930">
        <f t="shared" si="1"/>
        <v>12661.5</v>
      </c>
      <c r="F9" s="930">
        <f t="shared" si="1"/>
        <v>13078.5</v>
      </c>
      <c r="G9" s="930">
        <f t="shared" si="1"/>
        <v>-417</v>
      </c>
      <c r="H9" s="351">
        <f t="shared" si="1"/>
        <v>2423</v>
      </c>
      <c r="I9" s="351">
        <f t="shared" si="1"/>
        <v>3462</v>
      </c>
      <c r="J9" s="351">
        <f t="shared" si="1"/>
        <v>4100</v>
      </c>
      <c r="K9" s="930">
        <f t="shared" si="1"/>
        <v>14977.5</v>
      </c>
      <c r="L9" s="930">
        <f t="shared" si="1"/>
        <v>14469</v>
      </c>
      <c r="M9" s="930">
        <f t="shared" si="1"/>
        <v>508.5</v>
      </c>
      <c r="N9" s="939">
        <f t="shared" si="1"/>
        <v>91.5</v>
      </c>
    </row>
    <row r="10" spans="1:14" s="906" customFormat="1" ht="19.5" customHeight="1" hidden="1">
      <c r="A10" s="929" t="s">
        <v>918</v>
      </c>
      <c r="B10" s="351">
        <f>SUM(B11,B31)</f>
        <v>803</v>
      </c>
      <c r="C10" s="351">
        <f aca="true" t="shared" si="2" ref="C10:J10">SUM(C11,C31)</f>
        <v>1100</v>
      </c>
      <c r="D10" s="351">
        <f t="shared" si="2"/>
        <v>1405</v>
      </c>
      <c r="E10" s="930">
        <f aca="true" t="shared" si="3" ref="E10:E30">SUM(B10,C10,D10)*1.5</f>
        <v>4962</v>
      </c>
      <c r="F10" s="930">
        <v>5694</v>
      </c>
      <c r="G10" s="930">
        <f aca="true" t="shared" si="4" ref="G10:G30">E10-F10</f>
        <v>-732</v>
      </c>
      <c r="H10" s="351">
        <f t="shared" si="2"/>
        <v>968</v>
      </c>
      <c r="I10" s="351">
        <f t="shared" si="2"/>
        <v>1260</v>
      </c>
      <c r="J10" s="351">
        <f t="shared" si="2"/>
        <v>1473</v>
      </c>
      <c r="K10" s="930">
        <f aca="true" t="shared" si="5" ref="K10:K30">SUM(H10,I10,J10)*1.5</f>
        <v>5551.5</v>
      </c>
      <c r="L10" s="930">
        <f>SUM(L11,L31)</f>
        <v>6147</v>
      </c>
      <c r="M10" s="930">
        <f aca="true" t="shared" si="6" ref="M10:M35">K10-L10</f>
        <v>-595.5</v>
      </c>
      <c r="N10" s="939">
        <f aca="true" t="shared" si="7" ref="N10:N30">SUM(G10,M10)</f>
        <v>-1327.5</v>
      </c>
    </row>
    <row r="11" spans="1:14" s="906" customFormat="1" ht="19.5" customHeight="1" hidden="1">
      <c r="A11" s="929" t="s">
        <v>919</v>
      </c>
      <c r="B11" s="351">
        <f aca="true" t="shared" si="8" ref="B11:N11">SUM(B12:B30)</f>
        <v>677</v>
      </c>
      <c r="C11" s="351">
        <f t="shared" si="8"/>
        <v>733</v>
      </c>
      <c r="D11" s="351">
        <f t="shared" si="8"/>
        <v>1076</v>
      </c>
      <c r="E11" s="930">
        <f t="shared" si="8"/>
        <v>3729</v>
      </c>
      <c r="F11" s="930">
        <f t="shared" si="8"/>
        <v>4254</v>
      </c>
      <c r="G11" s="930">
        <f t="shared" si="8"/>
        <v>-525</v>
      </c>
      <c r="H11" s="351">
        <f t="shared" si="8"/>
        <v>607</v>
      </c>
      <c r="I11" s="351">
        <f t="shared" si="8"/>
        <v>943</v>
      </c>
      <c r="J11" s="351">
        <f t="shared" si="8"/>
        <v>1134</v>
      </c>
      <c r="K11" s="930">
        <f t="shared" si="8"/>
        <v>4026</v>
      </c>
      <c r="L11" s="930">
        <f t="shared" si="8"/>
        <v>4518</v>
      </c>
      <c r="M11" s="930">
        <f t="shared" si="8"/>
        <v>-492</v>
      </c>
      <c r="N11" s="939">
        <f t="shared" si="8"/>
        <v>-1017</v>
      </c>
    </row>
    <row r="12" spans="1:14" s="504" customFormat="1" ht="19.5" customHeight="1" hidden="1">
      <c r="A12" s="931" t="s">
        <v>920</v>
      </c>
      <c r="B12" s="298">
        <v>63</v>
      </c>
      <c r="C12" s="850">
        <v>81</v>
      </c>
      <c r="D12" s="850">
        <v>59</v>
      </c>
      <c r="E12" s="899">
        <f t="shared" si="3"/>
        <v>304.5</v>
      </c>
      <c r="F12" s="932">
        <v>423</v>
      </c>
      <c r="G12" s="899">
        <f t="shared" si="4"/>
        <v>-118.5</v>
      </c>
      <c r="H12" s="850">
        <v>72</v>
      </c>
      <c r="I12" s="850">
        <v>58</v>
      </c>
      <c r="J12" s="850">
        <v>58</v>
      </c>
      <c r="K12" s="899">
        <f t="shared" si="5"/>
        <v>282</v>
      </c>
      <c r="L12" s="932">
        <v>367.5</v>
      </c>
      <c r="M12" s="899">
        <f t="shared" si="6"/>
        <v>-85.5</v>
      </c>
      <c r="N12" s="932">
        <f t="shared" si="7"/>
        <v>-204</v>
      </c>
    </row>
    <row r="13" spans="1:14" s="504" customFormat="1" ht="19.5" customHeight="1" hidden="1">
      <c r="A13" s="931" t="s">
        <v>921</v>
      </c>
      <c r="B13" s="298">
        <v>53</v>
      </c>
      <c r="C13" s="850">
        <v>40</v>
      </c>
      <c r="D13" s="850">
        <v>57</v>
      </c>
      <c r="E13" s="899">
        <f t="shared" si="3"/>
        <v>225</v>
      </c>
      <c r="F13" s="932">
        <v>223.5</v>
      </c>
      <c r="G13" s="899">
        <f t="shared" si="4"/>
        <v>1.5</v>
      </c>
      <c r="H13" s="850">
        <v>40</v>
      </c>
      <c r="I13" s="850">
        <v>58</v>
      </c>
      <c r="J13" s="850">
        <v>65</v>
      </c>
      <c r="K13" s="899">
        <f t="shared" si="5"/>
        <v>244.5</v>
      </c>
      <c r="L13" s="932">
        <v>214.5</v>
      </c>
      <c r="M13" s="899">
        <f t="shared" si="6"/>
        <v>30</v>
      </c>
      <c r="N13" s="932">
        <f t="shared" si="7"/>
        <v>31.5</v>
      </c>
    </row>
    <row r="14" spans="1:14" s="504" customFormat="1" ht="19.5" customHeight="1" hidden="1">
      <c r="A14" s="931" t="s">
        <v>922</v>
      </c>
      <c r="B14" s="298">
        <v>55</v>
      </c>
      <c r="C14" s="850">
        <v>35</v>
      </c>
      <c r="D14" s="850">
        <v>16</v>
      </c>
      <c r="E14" s="899">
        <f t="shared" si="3"/>
        <v>159</v>
      </c>
      <c r="F14" s="932">
        <v>220.5</v>
      </c>
      <c r="G14" s="899">
        <f t="shared" si="4"/>
        <v>-61.5</v>
      </c>
      <c r="H14" s="850">
        <v>23</v>
      </c>
      <c r="I14" s="850">
        <v>15</v>
      </c>
      <c r="J14" s="850">
        <v>19</v>
      </c>
      <c r="K14" s="899">
        <f t="shared" si="5"/>
        <v>85.5</v>
      </c>
      <c r="L14" s="932">
        <v>177</v>
      </c>
      <c r="M14" s="899">
        <f t="shared" si="6"/>
        <v>-91.5</v>
      </c>
      <c r="N14" s="932">
        <f t="shared" si="7"/>
        <v>-153</v>
      </c>
    </row>
    <row r="15" spans="1:14" s="504" customFormat="1" ht="19.5" customHeight="1" hidden="1">
      <c r="A15" s="931" t="s">
        <v>923</v>
      </c>
      <c r="B15" s="298">
        <v>34</v>
      </c>
      <c r="C15" s="850">
        <v>28</v>
      </c>
      <c r="D15" s="850">
        <v>41</v>
      </c>
      <c r="E15" s="899">
        <f t="shared" si="3"/>
        <v>154.5</v>
      </c>
      <c r="F15" s="932">
        <v>138</v>
      </c>
      <c r="G15" s="899">
        <f t="shared" si="4"/>
        <v>16.5</v>
      </c>
      <c r="H15" s="850">
        <v>28</v>
      </c>
      <c r="I15" s="850">
        <v>39</v>
      </c>
      <c r="J15" s="850">
        <v>50</v>
      </c>
      <c r="K15" s="899">
        <f t="shared" si="5"/>
        <v>175.5</v>
      </c>
      <c r="L15" s="932">
        <v>135</v>
      </c>
      <c r="M15" s="899">
        <f t="shared" si="6"/>
        <v>40.5</v>
      </c>
      <c r="N15" s="932">
        <f t="shared" si="7"/>
        <v>57</v>
      </c>
    </row>
    <row r="16" spans="1:14" s="504" customFormat="1" ht="19.5" customHeight="1" hidden="1">
      <c r="A16" s="931" t="s">
        <v>924</v>
      </c>
      <c r="B16" s="298">
        <v>31</v>
      </c>
      <c r="C16" s="850">
        <v>34</v>
      </c>
      <c r="D16" s="850">
        <v>37</v>
      </c>
      <c r="E16" s="899">
        <f t="shared" si="3"/>
        <v>153</v>
      </c>
      <c r="F16" s="932">
        <v>192</v>
      </c>
      <c r="G16" s="899">
        <f t="shared" si="4"/>
        <v>-39</v>
      </c>
      <c r="H16" s="850">
        <v>34</v>
      </c>
      <c r="I16" s="850">
        <v>38</v>
      </c>
      <c r="J16" s="850">
        <v>47</v>
      </c>
      <c r="K16" s="899">
        <f t="shared" si="5"/>
        <v>178.5</v>
      </c>
      <c r="L16" s="932">
        <v>232.5</v>
      </c>
      <c r="M16" s="899">
        <f t="shared" si="6"/>
        <v>-54</v>
      </c>
      <c r="N16" s="932">
        <f t="shared" si="7"/>
        <v>-93</v>
      </c>
    </row>
    <row r="17" spans="1:14" s="504" customFormat="1" ht="19.5" customHeight="1" hidden="1">
      <c r="A17" s="931" t="s">
        <v>925</v>
      </c>
      <c r="B17" s="298">
        <v>85</v>
      </c>
      <c r="C17" s="850">
        <v>64</v>
      </c>
      <c r="D17" s="850">
        <v>38</v>
      </c>
      <c r="E17" s="899">
        <f t="shared" si="3"/>
        <v>280.5</v>
      </c>
      <c r="F17" s="932">
        <v>381</v>
      </c>
      <c r="G17" s="899">
        <f t="shared" si="4"/>
        <v>-100.5</v>
      </c>
      <c r="H17" s="850">
        <v>53</v>
      </c>
      <c r="I17" s="850">
        <v>34</v>
      </c>
      <c r="J17" s="850">
        <v>76</v>
      </c>
      <c r="K17" s="899">
        <f t="shared" si="5"/>
        <v>244.5</v>
      </c>
      <c r="L17" s="932">
        <v>346.5</v>
      </c>
      <c r="M17" s="899">
        <f t="shared" si="6"/>
        <v>-102</v>
      </c>
      <c r="N17" s="932">
        <f t="shared" si="7"/>
        <v>-202.5</v>
      </c>
    </row>
    <row r="18" spans="1:14" s="504" customFormat="1" ht="19.5" customHeight="1" hidden="1">
      <c r="A18" s="931" t="s">
        <v>926</v>
      </c>
      <c r="B18" s="298">
        <v>54</v>
      </c>
      <c r="C18" s="850">
        <v>91</v>
      </c>
      <c r="D18" s="850">
        <v>75</v>
      </c>
      <c r="E18" s="899">
        <f t="shared" si="3"/>
        <v>330</v>
      </c>
      <c r="F18" s="932">
        <v>447</v>
      </c>
      <c r="G18" s="899">
        <f t="shared" si="4"/>
        <v>-117</v>
      </c>
      <c r="H18" s="850">
        <v>41</v>
      </c>
      <c r="I18" s="850">
        <v>71</v>
      </c>
      <c r="J18" s="850">
        <v>83</v>
      </c>
      <c r="K18" s="899">
        <f t="shared" si="5"/>
        <v>292.5</v>
      </c>
      <c r="L18" s="932">
        <v>423</v>
      </c>
      <c r="M18" s="899">
        <f t="shared" si="6"/>
        <v>-130.5</v>
      </c>
      <c r="N18" s="932">
        <f t="shared" si="7"/>
        <v>-247.5</v>
      </c>
    </row>
    <row r="19" spans="1:14" s="504" customFormat="1" ht="19.5" customHeight="1" hidden="1">
      <c r="A19" s="931" t="s">
        <v>927</v>
      </c>
      <c r="B19" s="298">
        <v>85</v>
      </c>
      <c r="C19" s="850">
        <v>78</v>
      </c>
      <c r="D19" s="850">
        <v>207</v>
      </c>
      <c r="E19" s="899">
        <f t="shared" si="3"/>
        <v>555</v>
      </c>
      <c r="F19" s="932">
        <v>474</v>
      </c>
      <c r="G19" s="899">
        <f t="shared" si="4"/>
        <v>81</v>
      </c>
      <c r="H19" s="850">
        <v>69</v>
      </c>
      <c r="I19" s="850">
        <v>192</v>
      </c>
      <c r="J19" s="850">
        <v>202</v>
      </c>
      <c r="K19" s="899">
        <f t="shared" si="5"/>
        <v>694.5</v>
      </c>
      <c r="L19" s="932">
        <v>400.5</v>
      </c>
      <c r="M19" s="899">
        <f t="shared" si="6"/>
        <v>294</v>
      </c>
      <c r="N19" s="932">
        <f t="shared" si="7"/>
        <v>375</v>
      </c>
    </row>
    <row r="20" spans="1:14" s="504" customFormat="1" ht="19.5" customHeight="1" hidden="1">
      <c r="A20" s="931" t="s">
        <v>928</v>
      </c>
      <c r="B20" s="298"/>
      <c r="C20" s="850"/>
      <c r="D20" s="850">
        <v>23</v>
      </c>
      <c r="E20" s="899">
        <f t="shared" si="3"/>
        <v>34.5</v>
      </c>
      <c r="F20" s="932">
        <v>45</v>
      </c>
      <c r="G20" s="899">
        <f t="shared" si="4"/>
        <v>-10.5</v>
      </c>
      <c r="H20" s="850"/>
      <c r="I20" s="850">
        <v>23</v>
      </c>
      <c r="J20" s="850">
        <v>13</v>
      </c>
      <c r="K20" s="899">
        <f t="shared" si="5"/>
        <v>54</v>
      </c>
      <c r="L20" s="932">
        <v>120</v>
      </c>
      <c r="M20" s="899">
        <f t="shared" si="6"/>
        <v>-66</v>
      </c>
      <c r="N20" s="932">
        <f t="shared" si="7"/>
        <v>-76.5</v>
      </c>
    </row>
    <row r="21" spans="1:14" s="504" customFormat="1" ht="19.5" customHeight="1" hidden="1">
      <c r="A21" s="931" t="s">
        <v>929</v>
      </c>
      <c r="B21" s="298">
        <v>57</v>
      </c>
      <c r="C21" s="850">
        <v>78</v>
      </c>
      <c r="D21" s="850">
        <v>53</v>
      </c>
      <c r="E21" s="899">
        <f t="shared" si="3"/>
        <v>282</v>
      </c>
      <c r="F21" s="932">
        <v>366</v>
      </c>
      <c r="G21" s="899">
        <f t="shared" si="4"/>
        <v>-84</v>
      </c>
      <c r="H21" s="850">
        <v>71</v>
      </c>
      <c r="I21" s="850">
        <v>50</v>
      </c>
      <c r="J21" s="850">
        <v>63</v>
      </c>
      <c r="K21" s="899">
        <f t="shared" si="5"/>
        <v>276</v>
      </c>
      <c r="L21" s="932">
        <v>361.5</v>
      </c>
      <c r="M21" s="899">
        <f t="shared" si="6"/>
        <v>-85.5</v>
      </c>
      <c r="N21" s="932">
        <f t="shared" si="7"/>
        <v>-169.5</v>
      </c>
    </row>
    <row r="22" spans="1:14" s="504" customFormat="1" ht="19.5" customHeight="1" hidden="1">
      <c r="A22" s="931" t="s">
        <v>930</v>
      </c>
      <c r="B22" s="298">
        <v>23</v>
      </c>
      <c r="C22" s="850">
        <v>38</v>
      </c>
      <c r="D22" s="850">
        <v>122</v>
      </c>
      <c r="E22" s="899">
        <f t="shared" si="3"/>
        <v>274.5</v>
      </c>
      <c r="F22" s="932">
        <v>210</v>
      </c>
      <c r="G22" s="899">
        <f t="shared" si="4"/>
        <v>64.5</v>
      </c>
      <c r="H22" s="850">
        <v>38</v>
      </c>
      <c r="I22" s="850">
        <v>34</v>
      </c>
      <c r="J22" s="850">
        <v>29</v>
      </c>
      <c r="K22" s="899">
        <f t="shared" si="5"/>
        <v>151.5</v>
      </c>
      <c r="L22" s="932">
        <v>264</v>
      </c>
      <c r="M22" s="899">
        <f t="shared" si="6"/>
        <v>-112.5</v>
      </c>
      <c r="N22" s="932">
        <f t="shared" si="7"/>
        <v>-48</v>
      </c>
    </row>
    <row r="23" spans="1:14" s="504" customFormat="1" ht="19.5" customHeight="1" hidden="1">
      <c r="A23" s="931" t="s">
        <v>931</v>
      </c>
      <c r="B23" s="298">
        <v>11</v>
      </c>
      <c r="C23" s="850"/>
      <c r="D23" s="850">
        <v>29</v>
      </c>
      <c r="E23" s="899">
        <f t="shared" si="3"/>
        <v>60</v>
      </c>
      <c r="F23" s="932">
        <v>174</v>
      </c>
      <c r="G23" s="899">
        <f t="shared" si="4"/>
        <v>-114</v>
      </c>
      <c r="H23" s="850"/>
      <c r="I23" s="850">
        <v>27</v>
      </c>
      <c r="J23" s="850">
        <v>51</v>
      </c>
      <c r="K23" s="899">
        <f t="shared" si="5"/>
        <v>117</v>
      </c>
      <c r="L23" s="932">
        <v>277.5</v>
      </c>
      <c r="M23" s="899">
        <f t="shared" si="6"/>
        <v>-160.5</v>
      </c>
      <c r="N23" s="932">
        <f t="shared" si="7"/>
        <v>-274.5</v>
      </c>
    </row>
    <row r="24" spans="1:14" s="504" customFormat="1" ht="19.5" customHeight="1" hidden="1">
      <c r="A24" s="931" t="s">
        <v>932</v>
      </c>
      <c r="B24" s="298">
        <v>15</v>
      </c>
      <c r="C24" s="850">
        <v>37</v>
      </c>
      <c r="D24" s="850">
        <v>72</v>
      </c>
      <c r="E24" s="899">
        <f t="shared" si="3"/>
        <v>186</v>
      </c>
      <c r="F24" s="932">
        <v>162</v>
      </c>
      <c r="G24" s="899">
        <f t="shared" si="4"/>
        <v>24</v>
      </c>
      <c r="H24" s="850">
        <v>25</v>
      </c>
      <c r="I24" s="850">
        <v>69</v>
      </c>
      <c r="J24" s="850">
        <v>61</v>
      </c>
      <c r="K24" s="899">
        <f t="shared" si="5"/>
        <v>232.5</v>
      </c>
      <c r="L24" s="932">
        <v>213</v>
      </c>
      <c r="M24" s="899">
        <f t="shared" si="6"/>
        <v>19.5</v>
      </c>
      <c r="N24" s="932">
        <f t="shared" si="7"/>
        <v>43.5</v>
      </c>
    </row>
    <row r="25" spans="1:14" s="504" customFormat="1" ht="19.5" customHeight="1" hidden="1">
      <c r="A25" s="931" t="s">
        <v>933</v>
      </c>
      <c r="B25" s="298">
        <v>37</v>
      </c>
      <c r="C25" s="850">
        <v>22</v>
      </c>
      <c r="D25" s="850">
        <v>16</v>
      </c>
      <c r="E25" s="899">
        <f t="shared" si="3"/>
        <v>112.5</v>
      </c>
      <c r="F25" s="932">
        <v>159</v>
      </c>
      <c r="G25" s="899">
        <f t="shared" si="4"/>
        <v>-46.5</v>
      </c>
      <c r="H25" s="850">
        <v>19</v>
      </c>
      <c r="I25" s="850">
        <v>14</v>
      </c>
      <c r="J25" s="850">
        <v>6</v>
      </c>
      <c r="K25" s="899">
        <f t="shared" si="5"/>
        <v>58.5</v>
      </c>
      <c r="L25" s="932">
        <v>132</v>
      </c>
      <c r="M25" s="899">
        <f t="shared" si="6"/>
        <v>-73.5</v>
      </c>
      <c r="N25" s="932">
        <f t="shared" si="7"/>
        <v>-120</v>
      </c>
    </row>
    <row r="26" spans="1:14" s="504" customFormat="1" ht="19.5" customHeight="1" hidden="1">
      <c r="A26" s="931" t="s">
        <v>934</v>
      </c>
      <c r="B26" s="298">
        <v>10</v>
      </c>
      <c r="C26" s="850">
        <v>26</v>
      </c>
      <c r="D26" s="850">
        <v>25</v>
      </c>
      <c r="E26" s="899">
        <f t="shared" si="3"/>
        <v>91.5</v>
      </c>
      <c r="F26" s="932">
        <v>126</v>
      </c>
      <c r="G26" s="899">
        <f t="shared" si="4"/>
        <v>-34.5</v>
      </c>
      <c r="H26" s="850">
        <v>21</v>
      </c>
      <c r="I26" s="850">
        <v>21</v>
      </c>
      <c r="J26" s="850">
        <v>21</v>
      </c>
      <c r="K26" s="899">
        <f t="shared" si="5"/>
        <v>94.5</v>
      </c>
      <c r="L26" s="932">
        <v>136.5</v>
      </c>
      <c r="M26" s="899">
        <f t="shared" si="6"/>
        <v>-42</v>
      </c>
      <c r="N26" s="932">
        <f t="shared" si="7"/>
        <v>-76.5</v>
      </c>
    </row>
    <row r="27" spans="1:14" s="504" customFormat="1" ht="19.5" customHeight="1" hidden="1">
      <c r="A27" s="931" t="s">
        <v>935</v>
      </c>
      <c r="B27" s="298">
        <v>17</v>
      </c>
      <c r="C27" s="850">
        <v>19</v>
      </c>
      <c r="D27" s="850">
        <v>32</v>
      </c>
      <c r="E27" s="899">
        <f t="shared" si="3"/>
        <v>102</v>
      </c>
      <c r="F27" s="932">
        <v>120</v>
      </c>
      <c r="G27" s="899">
        <f t="shared" si="4"/>
        <v>-18</v>
      </c>
      <c r="H27" s="850">
        <v>12</v>
      </c>
      <c r="I27" s="850">
        <v>27</v>
      </c>
      <c r="J27" s="850">
        <v>33</v>
      </c>
      <c r="K27" s="899">
        <f t="shared" si="5"/>
        <v>108</v>
      </c>
      <c r="L27" s="932">
        <v>126</v>
      </c>
      <c r="M27" s="899">
        <f t="shared" si="6"/>
        <v>-18</v>
      </c>
      <c r="N27" s="932">
        <f t="shared" si="7"/>
        <v>-36</v>
      </c>
    </row>
    <row r="28" spans="1:14" s="504" customFormat="1" ht="19.5" customHeight="1" hidden="1">
      <c r="A28" s="931" t="s">
        <v>936</v>
      </c>
      <c r="B28" s="298"/>
      <c r="C28" s="850"/>
      <c r="D28" s="850">
        <v>45</v>
      </c>
      <c r="E28" s="899">
        <f t="shared" si="3"/>
        <v>67.5</v>
      </c>
      <c r="F28" s="932">
        <v>45</v>
      </c>
      <c r="G28" s="899">
        <f t="shared" si="4"/>
        <v>22.5</v>
      </c>
      <c r="H28" s="850"/>
      <c r="I28" s="850">
        <v>45</v>
      </c>
      <c r="J28" s="850">
        <v>90</v>
      </c>
      <c r="K28" s="899">
        <f t="shared" si="5"/>
        <v>202.5</v>
      </c>
      <c r="L28" s="932">
        <v>105</v>
      </c>
      <c r="M28" s="899">
        <f t="shared" si="6"/>
        <v>97.5</v>
      </c>
      <c r="N28" s="932">
        <f t="shared" si="7"/>
        <v>120</v>
      </c>
    </row>
    <row r="29" spans="1:14" s="504" customFormat="1" ht="19.5" customHeight="1" hidden="1">
      <c r="A29" s="931" t="s">
        <v>937</v>
      </c>
      <c r="B29" s="298">
        <v>47</v>
      </c>
      <c r="C29" s="850">
        <v>62</v>
      </c>
      <c r="D29" s="850">
        <v>100</v>
      </c>
      <c r="E29" s="899">
        <f t="shared" si="3"/>
        <v>313.5</v>
      </c>
      <c r="F29" s="932">
        <v>303</v>
      </c>
      <c r="G29" s="899">
        <f t="shared" si="4"/>
        <v>10.5</v>
      </c>
      <c r="H29" s="850">
        <v>61</v>
      </c>
      <c r="I29" s="850">
        <v>99</v>
      </c>
      <c r="J29" s="850">
        <v>75</v>
      </c>
      <c r="K29" s="899">
        <f t="shared" si="5"/>
        <v>352.5</v>
      </c>
      <c r="L29" s="932">
        <v>366</v>
      </c>
      <c r="M29" s="899">
        <f t="shared" si="6"/>
        <v>-13.5</v>
      </c>
      <c r="N29" s="932">
        <f t="shared" si="7"/>
        <v>-3</v>
      </c>
    </row>
    <row r="30" spans="1:14" s="504" customFormat="1" ht="19.5" customHeight="1" hidden="1">
      <c r="A30" s="931" t="s">
        <v>938</v>
      </c>
      <c r="B30" s="298"/>
      <c r="C30" s="850"/>
      <c r="D30" s="850">
        <v>29</v>
      </c>
      <c r="E30" s="899">
        <f t="shared" si="3"/>
        <v>43.5</v>
      </c>
      <c r="F30" s="932">
        <v>45</v>
      </c>
      <c r="G30" s="899">
        <f t="shared" si="4"/>
        <v>-1.5</v>
      </c>
      <c r="H30" s="850"/>
      <c r="I30" s="850">
        <v>29</v>
      </c>
      <c r="J30" s="850">
        <v>92</v>
      </c>
      <c r="K30" s="899">
        <f t="shared" si="5"/>
        <v>181.5</v>
      </c>
      <c r="L30" s="932">
        <v>120</v>
      </c>
      <c r="M30" s="899">
        <f t="shared" si="6"/>
        <v>61.5</v>
      </c>
      <c r="N30" s="932">
        <f t="shared" si="7"/>
        <v>60</v>
      </c>
    </row>
    <row r="31" spans="1:14" s="906" customFormat="1" ht="19.5" customHeight="1" hidden="1">
      <c r="A31" s="929" t="s">
        <v>939</v>
      </c>
      <c r="B31" s="351">
        <f aca="true" t="shared" si="9" ref="B31:L31">SUM(B32:B35)</f>
        <v>126</v>
      </c>
      <c r="C31" s="351">
        <f t="shared" si="9"/>
        <v>367</v>
      </c>
      <c r="D31" s="351">
        <f t="shared" si="9"/>
        <v>329</v>
      </c>
      <c r="E31" s="930">
        <f t="shared" si="9"/>
        <v>1233</v>
      </c>
      <c r="F31" s="930">
        <f t="shared" si="9"/>
        <v>1440</v>
      </c>
      <c r="G31" s="930">
        <f t="shared" si="9"/>
        <v>-207</v>
      </c>
      <c r="H31" s="351">
        <f t="shared" si="9"/>
        <v>361</v>
      </c>
      <c r="I31" s="351">
        <f t="shared" si="9"/>
        <v>317</v>
      </c>
      <c r="J31" s="351">
        <f t="shared" si="9"/>
        <v>339</v>
      </c>
      <c r="K31" s="930">
        <f t="shared" si="9"/>
        <v>1525.5</v>
      </c>
      <c r="L31" s="930">
        <f t="shared" si="9"/>
        <v>1629</v>
      </c>
      <c r="M31" s="930">
        <f t="shared" si="6"/>
        <v>-103.5</v>
      </c>
      <c r="N31" s="939">
        <f>SUM(N32:N35)</f>
        <v>-310.5</v>
      </c>
    </row>
    <row r="32" spans="1:14" s="504" customFormat="1" ht="19.5" customHeight="1" hidden="1">
      <c r="A32" s="931" t="s">
        <v>940</v>
      </c>
      <c r="B32" s="850">
        <v>37</v>
      </c>
      <c r="C32" s="850">
        <v>93</v>
      </c>
      <c r="D32" s="850">
        <v>41</v>
      </c>
      <c r="E32" s="899">
        <f aca="true" t="shared" si="10" ref="E32:E35">SUM(B32,C32,D32)*1.5</f>
        <v>256.5</v>
      </c>
      <c r="F32" s="932">
        <v>345</v>
      </c>
      <c r="G32" s="899">
        <f aca="true" t="shared" si="11" ref="G32:G35">E32-F32</f>
        <v>-88.5</v>
      </c>
      <c r="H32" s="850">
        <v>92</v>
      </c>
      <c r="I32" s="850">
        <v>41</v>
      </c>
      <c r="J32" s="850">
        <v>39</v>
      </c>
      <c r="K32" s="899">
        <f aca="true" t="shared" si="12" ref="K32:K35">SUM(H32,I32,J32)*1.5</f>
        <v>258</v>
      </c>
      <c r="L32" s="932">
        <v>349.5</v>
      </c>
      <c r="M32" s="899">
        <f t="shared" si="6"/>
        <v>-91.5</v>
      </c>
      <c r="N32" s="932">
        <f aca="true" t="shared" si="13" ref="N32:N35">SUM(G32,M32)</f>
        <v>-180</v>
      </c>
    </row>
    <row r="33" spans="1:14" s="504" customFormat="1" ht="19.5" customHeight="1" hidden="1">
      <c r="A33" s="931" t="s">
        <v>941</v>
      </c>
      <c r="B33" s="850">
        <v>46</v>
      </c>
      <c r="C33" s="850">
        <v>122</v>
      </c>
      <c r="D33" s="850">
        <v>95</v>
      </c>
      <c r="E33" s="899">
        <f t="shared" si="10"/>
        <v>394.5</v>
      </c>
      <c r="F33" s="932">
        <v>562.5</v>
      </c>
      <c r="G33" s="899">
        <f t="shared" si="11"/>
        <v>-168</v>
      </c>
      <c r="H33" s="850">
        <v>117</v>
      </c>
      <c r="I33" s="850">
        <v>86</v>
      </c>
      <c r="J33" s="850">
        <v>126</v>
      </c>
      <c r="K33" s="899">
        <f t="shared" si="12"/>
        <v>493.5</v>
      </c>
      <c r="L33" s="932">
        <v>586.5</v>
      </c>
      <c r="M33" s="899">
        <f t="shared" si="6"/>
        <v>-93</v>
      </c>
      <c r="N33" s="932">
        <f t="shared" si="13"/>
        <v>-261</v>
      </c>
    </row>
    <row r="34" spans="1:14" s="504" customFormat="1" ht="19.5" customHeight="1" hidden="1">
      <c r="A34" s="931" t="s">
        <v>942</v>
      </c>
      <c r="B34" s="850">
        <v>43</v>
      </c>
      <c r="C34" s="850">
        <v>152</v>
      </c>
      <c r="D34" s="850">
        <v>163</v>
      </c>
      <c r="E34" s="899">
        <f t="shared" si="10"/>
        <v>537</v>
      </c>
      <c r="F34" s="932">
        <v>487.5</v>
      </c>
      <c r="G34" s="899">
        <f t="shared" si="11"/>
        <v>49.5</v>
      </c>
      <c r="H34" s="850">
        <v>152</v>
      </c>
      <c r="I34" s="850">
        <v>162</v>
      </c>
      <c r="J34" s="850">
        <v>142</v>
      </c>
      <c r="K34" s="899">
        <f t="shared" si="12"/>
        <v>684</v>
      </c>
      <c r="L34" s="932">
        <v>603</v>
      </c>
      <c r="M34" s="899">
        <f t="shared" si="6"/>
        <v>81</v>
      </c>
      <c r="N34" s="932">
        <f t="shared" si="13"/>
        <v>130.5</v>
      </c>
    </row>
    <row r="35" spans="1:14" s="504" customFormat="1" ht="19.5" customHeight="1" hidden="1">
      <c r="A35" s="931" t="s">
        <v>943</v>
      </c>
      <c r="B35" s="850"/>
      <c r="C35" s="850"/>
      <c r="D35" s="850">
        <v>30</v>
      </c>
      <c r="E35" s="899">
        <f t="shared" si="10"/>
        <v>45</v>
      </c>
      <c r="F35" s="932">
        <v>45</v>
      </c>
      <c r="G35" s="899">
        <f t="shared" si="11"/>
        <v>0</v>
      </c>
      <c r="H35" s="850"/>
      <c r="I35" s="850">
        <v>28</v>
      </c>
      <c r="J35" s="850">
        <v>32</v>
      </c>
      <c r="K35" s="899">
        <f t="shared" si="12"/>
        <v>90</v>
      </c>
      <c r="L35" s="932">
        <v>90</v>
      </c>
      <c r="M35" s="899">
        <f t="shared" si="6"/>
        <v>0</v>
      </c>
      <c r="N35" s="932">
        <f t="shared" si="13"/>
        <v>0</v>
      </c>
    </row>
    <row r="36" spans="1:14" s="906" customFormat="1" ht="19.5" customHeight="1">
      <c r="A36" s="929" t="s">
        <v>944</v>
      </c>
      <c r="B36" s="351">
        <f aca="true" t="shared" si="14" ref="B36:N36">SUM(B37:B53)</f>
        <v>1141</v>
      </c>
      <c r="C36" s="351">
        <f t="shared" si="14"/>
        <v>1671</v>
      </c>
      <c r="D36" s="351">
        <f t="shared" si="14"/>
        <v>2215</v>
      </c>
      <c r="E36" s="930">
        <f t="shared" si="14"/>
        <v>7540.5</v>
      </c>
      <c r="F36" s="930">
        <f t="shared" si="14"/>
        <v>7194</v>
      </c>
      <c r="G36" s="930">
        <f t="shared" si="14"/>
        <v>346.5</v>
      </c>
      <c r="H36" s="351">
        <f t="shared" si="14"/>
        <v>1401</v>
      </c>
      <c r="I36" s="351">
        <f t="shared" si="14"/>
        <v>2171</v>
      </c>
      <c r="J36" s="351">
        <f t="shared" si="14"/>
        <v>2574</v>
      </c>
      <c r="K36" s="930">
        <f t="shared" si="14"/>
        <v>9219</v>
      </c>
      <c r="L36" s="930">
        <f t="shared" si="14"/>
        <v>8073</v>
      </c>
      <c r="M36" s="930">
        <f t="shared" si="14"/>
        <v>1146</v>
      </c>
      <c r="N36" s="939">
        <f t="shared" si="14"/>
        <v>1492.5</v>
      </c>
    </row>
    <row r="37" spans="1:14" s="504" customFormat="1" ht="19.5" customHeight="1">
      <c r="A37" s="933" t="s">
        <v>945</v>
      </c>
      <c r="B37" s="850">
        <v>345</v>
      </c>
      <c r="C37" s="850">
        <v>558</v>
      </c>
      <c r="D37" s="850">
        <v>714</v>
      </c>
      <c r="E37" s="899">
        <f aca="true" t="shared" si="15" ref="E37:E53">SUM(B37,C37,D37)*1.5</f>
        <v>2425.5</v>
      </c>
      <c r="F37" s="899">
        <v>2370</v>
      </c>
      <c r="G37" s="899">
        <f aca="true" t="shared" si="16" ref="G37:G53">E37-F37</f>
        <v>55.5</v>
      </c>
      <c r="H37" s="850">
        <v>505</v>
      </c>
      <c r="I37" s="850">
        <v>693</v>
      </c>
      <c r="J37" s="850">
        <v>799</v>
      </c>
      <c r="K37" s="899">
        <f aca="true" t="shared" si="17" ref="K37:K53">SUM(H37,I37,J37)*1.5</f>
        <v>2995.5</v>
      </c>
      <c r="L37" s="899">
        <v>2625</v>
      </c>
      <c r="M37" s="899">
        <f aca="true" t="shared" si="18" ref="M37:M55">K37-L37</f>
        <v>370.5</v>
      </c>
      <c r="N37" s="932">
        <f aca="true" t="shared" si="19" ref="N37:N53">SUM(G37,M37)</f>
        <v>426</v>
      </c>
    </row>
    <row r="38" spans="1:14" s="907" customFormat="1" ht="19.5" customHeight="1">
      <c r="A38" s="933" t="s">
        <v>946</v>
      </c>
      <c r="B38" s="850">
        <v>250</v>
      </c>
      <c r="C38" s="850">
        <v>516</v>
      </c>
      <c r="D38" s="850">
        <v>683</v>
      </c>
      <c r="E38" s="899">
        <f t="shared" si="15"/>
        <v>2173.5</v>
      </c>
      <c r="F38" s="899">
        <v>2007</v>
      </c>
      <c r="G38" s="899">
        <f t="shared" si="16"/>
        <v>166.5</v>
      </c>
      <c r="H38" s="850">
        <v>350</v>
      </c>
      <c r="I38" s="850">
        <v>665</v>
      </c>
      <c r="J38" s="850">
        <v>713</v>
      </c>
      <c r="K38" s="899">
        <f t="shared" si="17"/>
        <v>2592</v>
      </c>
      <c r="L38" s="899">
        <v>2340</v>
      </c>
      <c r="M38" s="899">
        <f t="shared" si="18"/>
        <v>252</v>
      </c>
      <c r="N38" s="932">
        <f t="shared" si="19"/>
        <v>418.5</v>
      </c>
    </row>
    <row r="39" spans="1:14" s="907" customFormat="1" ht="19.5" customHeight="1">
      <c r="A39" s="933" t="s">
        <v>947</v>
      </c>
      <c r="B39" s="850">
        <v>109</v>
      </c>
      <c r="C39" s="850">
        <v>70</v>
      </c>
      <c r="D39" s="850">
        <v>143</v>
      </c>
      <c r="E39" s="899">
        <f t="shared" si="15"/>
        <v>483</v>
      </c>
      <c r="F39" s="899">
        <v>367.5</v>
      </c>
      <c r="G39" s="899">
        <f t="shared" si="16"/>
        <v>115.5</v>
      </c>
      <c r="H39" s="850">
        <v>67</v>
      </c>
      <c r="I39" s="850">
        <v>136</v>
      </c>
      <c r="J39" s="850">
        <v>170</v>
      </c>
      <c r="K39" s="899">
        <f t="shared" si="17"/>
        <v>559.5</v>
      </c>
      <c r="L39" s="899">
        <v>346.5</v>
      </c>
      <c r="M39" s="899">
        <f t="shared" si="18"/>
        <v>213</v>
      </c>
      <c r="N39" s="932">
        <f t="shared" si="19"/>
        <v>328.5</v>
      </c>
    </row>
    <row r="40" spans="1:14" s="907" customFormat="1" ht="19.5" customHeight="1">
      <c r="A40" s="933" t="s">
        <v>948</v>
      </c>
      <c r="B40" s="850">
        <v>21</v>
      </c>
      <c r="C40" s="850">
        <v>9</v>
      </c>
      <c r="D40" s="850">
        <v>21</v>
      </c>
      <c r="E40" s="899">
        <f t="shared" si="15"/>
        <v>76.5</v>
      </c>
      <c r="F40" s="899">
        <v>64.5</v>
      </c>
      <c r="G40" s="899">
        <f t="shared" si="16"/>
        <v>12</v>
      </c>
      <c r="H40" s="850">
        <v>9</v>
      </c>
      <c r="I40" s="850">
        <v>21</v>
      </c>
      <c r="J40" s="850">
        <v>22</v>
      </c>
      <c r="K40" s="899">
        <f t="shared" si="17"/>
        <v>78</v>
      </c>
      <c r="L40" s="899">
        <v>73.5</v>
      </c>
      <c r="M40" s="899">
        <f t="shared" si="18"/>
        <v>4.5</v>
      </c>
      <c r="N40" s="932">
        <f t="shared" si="19"/>
        <v>16.5</v>
      </c>
    </row>
    <row r="41" spans="1:14" s="907" customFormat="1" ht="19.5" customHeight="1">
      <c r="A41" s="933" t="s">
        <v>949</v>
      </c>
      <c r="B41" s="850">
        <v>88</v>
      </c>
      <c r="C41" s="850">
        <v>114</v>
      </c>
      <c r="D41" s="850">
        <v>111</v>
      </c>
      <c r="E41" s="899">
        <f t="shared" si="15"/>
        <v>469.5</v>
      </c>
      <c r="F41" s="899">
        <v>405</v>
      </c>
      <c r="G41" s="899">
        <f t="shared" si="16"/>
        <v>64.5</v>
      </c>
      <c r="H41" s="850">
        <v>109</v>
      </c>
      <c r="I41" s="850">
        <v>126</v>
      </c>
      <c r="J41" s="850">
        <v>164</v>
      </c>
      <c r="K41" s="899">
        <f t="shared" si="17"/>
        <v>598.5</v>
      </c>
      <c r="L41" s="899">
        <v>448.5</v>
      </c>
      <c r="M41" s="899">
        <f t="shared" si="18"/>
        <v>150</v>
      </c>
      <c r="N41" s="932">
        <f t="shared" si="19"/>
        <v>214.5</v>
      </c>
    </row>
    <row r="42" spans="1:14" s="907" customFormat="1" ht="19.5" customHeight="1">
      <c r="A42" s="933" t="s">
        <v>598</v>
      </c>
      <c r="B42" s="850">
        <v>17</v>
      </c>
      <c r="C42" s="850">
        <v>16</v>
      </c>
      <c r="D42" s="850">
        <v>33</v>
      </c>
      <c r="E42" s="899">
        <f t="shared" si="15"/>
        <v>99</v>
      </c>
      <c r="F42" s="899">
        <v>99</v>
      </c>
      <c r="G42" s="899">
        <f t="shared" si="16"/>
        <v>0</v>
      </c>
      <c r="H42" s="850">
        <v>14</v>
      </c>
      <c r="I42" s="850">
        <v>33</v>
      </c>
      <c r="J42" s="850">
        <v>38</v>
      </c>
      <c r="K42" s="899">
        <f t="shared" si="17"/>
        <v>127.5</v>
      </c>
      <c r="L42" s="932">
        <v>114</v>
      </c>
      <c r="M42" s="899">
        <f t="shared" si="18"/>
        <v>13.5</v>
      </c>
      <c r="N42" s="932">
        <f t="shared" si="19"/>
        <v>13.5</v>
      </c>
    </row>
    <row r="43" spans="1:14" s="907" customFormat="1" ht="19.5" customHeight="1">
      <c r="A43" s="933" t="s">
        <v>604</v>
      </c>
      <c r="B43" s="298"/>
      <c r="C43" s="850"/>
      <c r="D43" s="850">
        <v>61</v>
      </c>
      <c r="E43" s="899">
        <f t="shared" si="15"/>
        <v>91.5</v>
      </c>
      <c r="F43" s="899">
        <v>45</v>
      </c>
      <c r="G43" s="899">
        <f t="shared" si="16"/>
        <v>46.5</v>
      </c>
      <c r="H43" s="850">
        <v>0</v>
      </c>
      <c r="I43" s="850">
        <v>61</v>
      </c>
      <c r="J43" s="850">
        <v>40</v>
      </c>
      <c r="K43" s="899">
        <f t="shared" si="17"/>
        <v>151.5</v>
      </c>
      <c r="L43" s="932">
        <v>90</v>
      </c>
      <c r="M43" s="899">
        <f t="shared" si="18"/>
        <v>61.5</v>
      </c>
      <c r="N43" s="932">
        <f t="shared" si="19"/>
        <v>108</v>
      </c>
    </row>
    <row r="44" spans="1:14" s="907" customFormat="1" ht="19.5" customHeight="1">
      <c r="A44" s="933" t="s">
        <v>607</v>
      </c>
      <c r="B44" s="850">
        <v>4</v>
      </c>
      <c r="C44" s="850">
        <v>7</v>
      </c>
      <c r="D44" s="850">
        <v>23</v>
      </c>
      <c r="E44" s="899">
        <f t="shared" si="15"/>
        <v>51</v>
      </c>
      <c r="F44" s="899">
        <v>64.5</v>
      </c>
      <c r="G44" s="899">
        <f t="shared" si="16"/>
        <v>-13.5</v>
      </c>
      <c r="H44" s="850">
        <v>7</v>
      </c>
      <c r="I44" s="850">
        <v>23</v>
      </c>
      <c r="J44" s="850">
        <v>17</v>
      </c>
      <c r="K44" s="899">
        <f t="shared" si="17"/>
        <v>70.5</v>
      </c>
      <c r="L44" s="932">
        <v>130.5</v>
      </c>
      <c r="M44" s="899">
        <f t="shared" si="18"/>
        <v>-60</v>
      </c>
      <c r="N44" s="932">
        <f t="shared" si="19"/>
        <v>-73.5</v>
      </c>
    </row>
    <row r="45" spans="1:14" s="907" customFormat="1" ht="19.5" customHeight="1">
      <c r="A45" s="933" t="s">
        <v>950</v>
      </c>
      <c r="B45" s="850">
        <v>71</v>
      </c>
      <c r="C45" s="850">
        <v>72</v>
      </c>
      <c r="D45" s="850">
        <v>91</v>
      </c>
      <c r="E45" s="899">
        <f t="shared" si="15"/>
        <v>351</v>
      </c>
      <c r="F45" s="899">
        <v>381</v>
      </c>
      <c r="G45" s="899">
        <f t="shared" si="16"/>
        <v>-30</v>
      </c>
      <c r="H45" s="850">
        <v>69</v>
      </c>
      <c r="I45" s="850">
        <v>86</v>
      </c>
      <c r="J45" s="850">
        <v>187</v>
      </c>
      <c r="K45" s="899">
        <f t="shared" si="17"/>
        <v>513</v>
      </c>
      <c r="L45" s="932">
        <v>447</v>
      </c>
      <c r="M45" s="899">
        <f t="shared" si="18"/>
        <v>66</v>
      </c>
      <c r="N45" s="932">
        <f t="shared" si="19"/>
        <v>36</v>
      </c>
    </row>
    <row r="46" spans="1:14" s="907" customFormat="1" ht="19.5" customHeight="1">
      <c r="A46" s="933" t="s">
        <v>951</v>
      </c>
      <c r="B46" s="850">
        <v>84</v>
      </c>
      <c r="C46" s="850">
        <v>143</v>
      </c>
      <c r="D46" s="850">
        <v>99</v>
      </c>
      <c r="E46" s="899">
        <f t="shared" si="15"/>
        <v>489</v>
      </c>
      <c r="F46" s="899">
        <v>522</v>
      </c>
      <c r="G46" s="899">
        <f t="shared" si="16"/>
        <v>-33</v>
      </c>
      <c r="H46" s="850">
        <v>114</v>
      </c>
      <c r="I46" s="850">
        <v>97</v>
      </c>
      <c r="J46" s="850">
        <v>135</v>
      </c>
      <c r="K46" s="899">
        <f t="shared" si="17"/>
        <v>519</v>
      </c>
      <c r="L46" s="932">
        <v>495</v>
      </c>
      <c r="M46" s="899">
        <f t="shared" si="18"/>
        <v>24</v>
      </c>
      <c r="N46" s="932">
        <f t="shared" si="19"/>
        <v>-9</v>
      </c>
    </row>
    <row r="47" spans="1:14" s="907" customFormat="1" ht="19.5" customHeight="1">
      <c r="A47" s="933" t="s">
        <v>610</v>
      </c>
      <c r="B47" s="850">
        <v>18</v>
      </c>
      <c r="C47" s="850">
        <v>38</v>
      </c>
      <c r="D47" s="850">
        <v>79</v>
      </c>
      <c r="E47" s="899">
        <f t="shared" si="15"/>
        <v>202.5</v>
      </c>
      <c r="F47" s="899">
        <v>186</v>
      </c>
      <c r="G47" s="899">
        <f t="shared" si="16"/>
        <v>16.5</v>
      </c>
      <c r="H47" s="850">
        <v>35</v>
      </c>
      <c r="I47" s="850">
        <v>75</v>
      </c>
      <c r="J47" s="850">
        <v>54</v>
      </c>
      <c r="K47" s="899">
        <f t="shared" si="17"/>
        <v>246</v>
      </c>
      <c r="L47" s="932">
        <v>219</v>
      </c>
      <c r="M47" s="899">
        <f t="shared" si="18"/>
        <v>27</v>
      </c>
      <c r="N47" s="932">
        <f t="shared" si="19"/>
        <v>43.5</v>
      </c>
    </row>
    <row r="48" spans="1:14" s="907" customFormat="1" ht="19.5" customHeight="1">
      <c r="A48" s="933" t="s">
        <v>617</v>
      </c>
      <c r="B48" s="850">
        <v>57</v>
      </c>
      <c r="C48" s="850">
        <v>34</v>
      </c>
      <c r="D48" s="850">
        <v>32</v>
      </c>
      <c r="E48" s="899">
        <f t="shared" si="15"/>
        <v>184.5</v>
      </c>
      <c r="F48" s="899">
        <v>189</v>
      </c>
      <c r="G48" s="899">
        <f t="shared" si="16"/>
        <v>-4.5</v>
      </c>
      <c r="H48" s="850">
        <v>32</v>
      </c>
      <c r="I48" s="850">
        <v>32</v>
      </c>
      <c r="J48" s="850">
        <v>33</v>
      </c>
      <c r="K48" s="899">
        <f t="shared" si="17"/>
        <v>145.5</v>
      </c>
      <c r="L48" s="932">
        <v>147</v>
      </c>
      <c r="M48" s="899">
        <f t="shared" si="18"/>
        <v>-1.5</v>
      </c>
      <c r="N48" s="932">
        <f t="shared" si="19"/>
        <v>-6</v>
      </c>
    </row>
    <row r="49" spans="1:14" s="907" customFormat="1" ht="19.5" customHeight="1">
      <c r="A49" s="933" t="s">
        <v>620</v>
      </c>
      <c r="B49" s="850">
        <v>6</v>
      </c>
      <c r="C49" s="850">
        <v>39</v>
      </c>
      <c r="D49" s="850">
        <v>14</v>
      </c>
      <c r="E49" s="899">
        <f t="shared" si="15"/>
        <v>88.5</v>
      </c>
      <c r="F49" s="899">
        <v>111</v>
      </c>
      <c r="G49" s="899">
        <f t="shared" si="16"/>
        <v>-22.5</v>
      </c>
      <c r="H49" s="850">
        <v>39</v>
      </c>
      <c r="I49" s="850">
        <v>14</v>
      </c>
      <c r="J49" s="850">
        <v>60</v>
      </c>
      <c r="K49" s="899">
        <f t="shared" si="17"/>
        <v>169.5</v>
      </c>
      <c r="L49" s="932">
        <v>148.5</v>
      </c>
      <c r="M49" s="899">
        <f t="shared" si="18"/>
        <v>21</v>
      </c>
      <c r="N49" s="932">
        <f t="shared" si="19"/>
        <v>-1.5</v>
      </c>
    </row>
    <row r="50" spans="1:14" s="907" customFormat="1" ht="19.5" customHeight="1">
      <c r="A50" s="933" t="s">
        <v>625</v>
      </c>
      <c r="B50" s="850">
        <v>22</v>
      </c>
      <c r="C50" s="850">
        <v>25</v>
      </c>
      <c r="D50" s="850">
        <v>15</v>
      </c>
      <c r="E50" s="899">
        <f t="shared" si="15"/>
        <v>93</v>
      </c>
      <c r="F50" s="899">
        <v>115.5</v>
      </c>
      <c r="G50" s="899">
        <f t="shared" si="16"/>
        <v>-22.5</v>
      </c>
      <c r="H50" s="850">
        <v>21</v>
      </c>
      <c r="I50" s="850">
        <v>14</v>
      </c>
      <c r="J50" s="850">
        <v>21</v>
      </c>
      <c r="K50" s="899">
        <f t="shared" si="17"/>
        <v>84</v>
      </c>
      <c r="L50" s="932">
        <v>127.5</v>
      </c>
      <c r="M50" s="899">
        <f t="shared" si="18"/>
        <v>-43.5</v>
      </c>
      <c r="N50" s="932">
        <f t="shared" si="19"/>
        <v>-66</v>
      </c>
    </row>
    <row r="51" spans="1:14" s="907" customFormat="1" ht="19.5" customHeight="1">
      <c r="A51" s="933" t="s">
        <v>628</v>
      </c>
      <c r="B51" s="850"/>
      <c r="C51" s="850"/>
      <c r="D51" s="850">
        <v>36</v>
      </c>
      <c r="E51" s="899">
        <f t="shared" si="15"/>
        <v>54</v>
      </c>
      <c r="F51" s="899">
        <v>45</v>
      </c>
      <c r="G51" s="899">
        <f t="shared" si="16"/>
        <v>9</v>
      </c>
      <c r="H51" s="850">
        <v>0</v>
      </c>
      <c r="I51" s="850">
        <v>36</v>
      </c>
      <c r="J51" s="850">
        <v>35</v>
      </c>
      <c r="K51" s="899">
        <f t="shared" si="17"/>
        <v>106.5</v>
      </c>
      <c r="L51" s="932">
        <v>90</v>
      </c>
      <c r="M51" s="899">
        <f t="shared" si="18"/>
        <v>16.5</v>
      </c>
      <c r="N51" s="932">
        <f t="shared" si="19"/>
        <v>25.5</v>
      </c>
    </row>
    <row r="52" spans="1:14" s="907" customFormat="1" ht="19.5" customHeight="1">
      <c r="A52" s="933" t="s">
        <v>699</v>
      </c>
      <c r="B52" s="850">
        <v>42</v>
      </c>
      <c r="C52" s="850">
        <v>25</v>
      </c>
      <c r="D52" s="850">
        <v>51</v>
      </c>
      <c r="E52" s="899">
        <f t="shared" si="15"/>
        <v>177</v>
      </c>
      <c r="F52" s="899">
        <v>154.5</v>
      </c>
      <c r="G52" s="899">
        <f t="shared" si="16"/>
        <v>22.5</v>
      </c>
      <c r="H52" s="850">
        <v>25</v>
      </c>
      <c r="I52" s="850">
        <v>50</v>
      </c>
      <c r="J52" s="850">
        <v>67</v>
      </c>
      <c r="K52" s="899">
        <f t="shared" si="17"/>
        <v>213</v>
      </c>
      <c r="L52" s="932">
        <v>132</v>
      </c>
      <c r="M52" s="899">
        <f t="shared" si="18"/>
        <v>81</v>
      </c>
      <c r="N52" s="932">
        <f t="shared" si="19"/>
        <v>103.5</v>
      </c>
    </row>
    <row r="53" spans="1:14" s="907" customFormat="1" ht="19.5" customHeight="1">
      <c r="A53" s="933" t="s">
        <v>701</v>
      </c>
      <c r="B53" s="850">
        <v>7</v>
      </c>
      <c r="C53" s="850">
        <v>5</v>
      </c>
      <c r="D53" s="850">
        <v>9</v>
      </c>
      <c r="E53" s="899">
        <f t="shared" si="15"/>
        <v>31.5</v>
      </c>
      <c r="F53" s="899">
        <v>67.5</v>
      </c>
      <c r="G53" s="899">
        <f t="shared" si="16"/>
        <v>-36</v>
      </c>
      <c r="H53" s="850">
        <v>5</v>
      </c>
      <c r="I53" s="850">
        <v>9</v>
      </c>
      <c r="J53" s="850">
        <v>19</v>
      </c>
      <c r="K53" s="899">
        <f t="shared" si="17"/>
        <v>49.5</v>
      </c>
      <c r="L53" s="932">
        <v>99</v>
      </c>
      <c r="M53" s="899">
        <f t="shared" si="18"/>
        <v>-49.5</v>
      </c>
      <c r="N53" s="932">
        <f t="shared" si="19"/>
        <v>-85.5</v>
      </c>
    </row>
    <row r="54" spans="1:14" s="908" customFormat="1" ht="19.5" customHeight="1">
      <c r="A54" s="929" t="s">
        <v>634</v>
      </c>
      <c r="B54" s="351">
        <f aca="true" t="shared" si="20" ref="B54:L54">SUM(B55)</f>
        <v>11</v>
      </c>
      <c r="C54" s="351">
        <f t="shared" si="20"/>
        <v>61</v>
      </c>
      <c r="D54" s="351">
        <f t="shared" si="20"/>
        <v>34</v>
      </c>
      <c r="E54" s="930">
        <f t="shared" si="20"/>
        <v>159</v>
      </c>
      <c r="F54" s="930">
        <f t="shared" si="20"/>
        <v>190.5</v>
      </c>
      <c r="G54" s="930">
        <f t="shared" si="20"/>
        <v>-31.5</v>
      </c>
      <c r="H54" s="351">
        <f t="shared" si="20"/>
        <v>54</v>
      </c>
      <c r="I54" s="351">
        <f t="shared" si="20"/>
        <v>31</v>
      </c>
      <c r="J54" s="351">
        <f t="shared" si="20"/>
        <v>53</v>
      </c>
      <c r="K54" s="930">
        <f t="shared" si="20"/>
        <v>207</v>
      </c>
      <c r="L54" s="939">
        <f t="shared" si="20"/>
        <v>249</v>
      </c>
      <c r="M54" s="930">
        <f t="shared" si="18"/>
        <v>-42</v>
      </c>
      <c r="N54" s="939">
        <f>SUM(N55)</f>
        <v>-73.5</v>
      </c>
    </row>
    <row r="55" spans="1:14" s="907" customFormat="1" ht="19.5" customHeight="1">
      <c r="A55" s="933" t="s">
        <v>952</v>
      </c>
      <c r="B55" s="850">
        <v>11</v>
      </c>
      <c r="C55" s="850">
        <v>61</v>
      </c>
      <c r="D55" s="850">
        <v>34</v>
      </c>
      <c r="E55" s="899">
        <f>SUM(B55,C55,D55)*1.5</f>
        <v>159</v>
      </c>
      <c r="F55" s="899">
        <v>190.5</v>
      </c>
      <c r="G55" s="899">
        <f>E55-F55</f>
        <v>-31.5</v>
      </c>
      <c r="H55" s="850">
        <v>54</v>
      </c>
      <c r="I55" s="850">
        <v>31</v>
      </c>
      <c r="J55" s="850">
        <v>53</v>
      </c>
      <c r="K55" s="899">
        <f>SUM(H55,I55,J55)*1.5</f>
        <v>207</v>
      </c>
      <c r="L55" s="932">
        <v>249</v>
      </c>
      <c r="M55" s="899">
        <f t="shared" si="18"/>
        <v>-42</v>
      </c>
      <c r="N55" s="932">
        <f>SUM(G55,M55)</f>
        <v>-73.5</v>
      </c>
    </row>
    <row r="56" spans="1:14" ht="43.5" customHeight="1">
      <c r="A56" s="934" t="s">
        <v>953</v>
      </c>
      <c r="B56" s="934"/>
      <c r="C56" s="934"/>
      <c r="D56" s="934"/>
      <c r="E56" s="934"/>
      <c r="F56" s="934"/>
      <c r="G56" s="934"/>
      <c r="H56" s="935"/>
      <c r="I56" s="935"/>
      <c r="J56" s="935"/>
      <c r="K56" s="934"/>
      <c r="L56" s="934"/>
      <c r="M56" s="934"/>
      <c r="N56" s="934"/>
    </row>
  </sheetData>
  <sheetProtection/>
  <autoFilter ref="A6:N56"/>
  <mergeCells count="6">
    <mergeCell ref="A2:N2"/>
    <mergeCell ref="A56:N56"/>
    <mergeCell ref="A4:A6"/>
    <mergeCell ref="N4:N6"/>
    <mergeCell ref="B4:G5"/>
    <mergeCell ref="H4:M5"/>
  </mergeCells>
  <printOptions horizontalCentered="1"/>
  <pageMargins left="0.471527777777778" right="0.471527777777778" top="0.590277777777778" bottom="0.786805555555556" header="0.507638888888889" footer="0.507638888888889"/>
  <pageSetup fitToHeight="0" fitToWidth="1" horizontalDpi="600" verticalDpi="600" orientation="landscape" paperSize="9" scale="7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25"/>
  <sheetViews>
    <sheetView showGridLines="0" zoomScaleSheetLayoutView="100" workbookViewId="0" topLeftCell="A1">
      <selection activeCell="K15" sqref="K15"/>
    </sheetView>
  </sheetViews>
  <sheetFormatPr defaultColWidth="10.28125" defaultRowHeight="24" customHeight="1"/>
  <cols>
    <col min="1" max="1" width="14.7109375" style="836" customWidth="1"/>
    <col min="2" max="2" width="11.421875" style="836" customWidth="1"/>
    <col min="3" max="5" width="8.140625" style="836" customWidth="1"/>
    <col min="6" max="7" width="8.7109375" style="836" customWidth="1"/>
    <col min="8" max="8" width="9.8515625" style="836" customWidth="1"/>
    <col min="9" max="9" width="16.140625" style="836" customWidth="1"/>
    <col min="10" max="10" width="9.28125" style="836" customWidth="1"/>
    <col min="11" max="11" width="12.421875" style="836" customWidth="1"/>
    <col min="12" max="12" width="14.421875" style="705" customWidth="1"/>
    <col min="13" max="13" width="10.7109375" style="705" customWidth="1"/>
    <col min="14" max="14" width="12.8515625" style="705" customWidth="1"/>
    <col min="15" max="194" width="10.28125" style="705" customWidth="1"/>
    <col min="195" max="16384" width="10.28125" style="889" customWidth="1"/>
  </cols>
  <sheetData>
    <row r="1" ht="24" customHeight="1">
      <c r="A1" s="890" t="s">
        <v>954</v>
      </c>
    </row>
    <row r="2" spans="1:14" ht="37.5" customHeight="1">
      <c r="A2" s="891" t="s">
        <v>955</v>
      </c>
      <c r="B2" s="891"/>
      <c r="C2" s="891"/>
      <c r="D2" s="891"/>
      <c r="E2" s="891"/>
      <c r="F2" s="891"/>
      <c r="G2" s="891"/>
      <c r="H2" s="891"/>
      <c r="I2" s="891"/>
      <c r="J2" s="891"/>
      <c r="K2" s="891"/>
      <c r="L2" s="891"/>
      <c r="M2" s="891"/>
      <c r="N2" s="891"/>
    </row>
    <row r="3" spans="1:14" s="839" customFormat="1" ht="24.75" customHeight="1">
      <c r="A3" s="892"/>
      <c r="B3" s="892"/>
      <c r="C3" s="892"/>
      <c r="D3" s="892"/>
      <c r="E3" s="892"/>
      <c r="F3" s="892"/>
      <c r="G3" s="892"/>
      <c r="H3" s="892"/>
      <c r="I3" s="892"/>
      <c r="J3" s="892"/>
      <c r="K3" s="892"/>
      <c r="L3" s="896"/>
      <c r="N3" s="896" t="s">
        <v>890</v>
      </c>
    </row>
    <row r="4" spans="1:256" s="884" customFormat="1" ht="22.5" customHeight="1">
      <c r="A4" s="351" t="s">
        <v>891</v>
      </c>
      <c r="B4" s="351" t="s">
        <v>956</v>
      </c>
      <c r="C4" s="351"/>
      <c r="D4" s="351"/>
      <c r="E4" s="351"/>
      <c r="F4" s="351"/>
      <c r="G4" s="351"/>
      <c r="H4" s="351"/>
      <c r="I4" s="351"/>
      <c r="J4" s="351" t="s">
        <v>957</v>
      </c>
      <c r="K4" s="351"/>
      <c r="L4" s="351" t="s">
        <v>958</v>
      </c>
      <c r="M4" s="351" t="s">
        <v>959</v>
      </c>
      <c r="N4" s="351" t="s">
        <v>960</v>
      </c>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771"/>
      <c r="EB4" s="771"/>
      <c r="EC4" s="771"/>
      <c r="ED4" s="771"/>
      <c r="EE4" s="771"/>
      <c r="EF4" s="771"/>
      <c r="EG4" s="771"/>
      <c r="EH4" s="771"/>
      <c r="EI4" s="771"/>
      <c r="EJ4" s="771"/>
      <c r="EK4" s="771"/>
      <c r="EL4" s="771"/>
      <c r="EM4" s="771"/>
      <c r="EN4" s="771"/>
      <c r="EO4" s="771"/>
      <c r="EP4" s="771"/>
      <c r="EQ4" s="771"/>
      <c r="ER4" s="771"/>
      <c r="ES4" s="771"/>
      <c r="ET4" s="771"/>
      <c r="EU4" s="771"/>
      <c r="EV4" s="771"/>
      <c r="EW4" s="771"/>
      <c r="EX4" s="771"/>
      <c r="EY4" s="771"/>
      <c r="EZ4" s="771"/>
      <c r="FA4" s="771"/>
      <c r="FB4" s="771"/>
      <c r="FC4" s="771"/>
      <c r="FD4" s="771"/>
      <c r="FE4" s="771"/>
      <c r="FF4" s="771"/>
      <c r="FG4" s="771"/>
      <c r="FH4" s="771"/>
      <c r="FI4" s="771"/>
      <c r="FJ4" s="771"/>
      <c r="FK4" s="771"/>
      <c r="FL4" s="771"/>
      <c r="FM4" s="771"/>
      <c r="FN4" s="771"/>
      <c r="FO4" s="771"/>
      <c r="FP4" s="771"/>
      <c r="FQ4" s="771"/>
      <c r="FR4" s="771"/>
      <c r="FS4" s="771"/>
      <c r="FT4" s="771"/>
      <c r="FU4" s="771"/>
      <c r="FV4" s="771"/>
      <c r="FW4" s="771"/>
      <c r="FX4" s="771"/>
      <c r="FY4" s="771"/>
      <c r="FZ4" s="771"/>
      <c r="GA4" s="771"/>
      <c r="GB4" s="771"/>
      <c r="GC4" s="771"/>
      <c r="GD4" s="771"/>
      <c r="GE4" s="771"/>
      <c r="GF4" s="771"/>
      <c r="GG4" s="771"/>
      <c r="GH4" s="771"/>
      <c r="GI4" s="771"/>
      <c r="GJ4" s="771"/>
      <c r="GK4" s="771"/>
      <c r="GL4" s="771"/>
      <c r="GM4" s="902"/>
      <c r="GN4" s="902"/>
      <c r="GO4" s="902"/>
      <c r="GP4" s="902"/>
      <c r="GQ4" s="902"/>
      <c r="GR4" s="902"/>
      <c r="GS4" s="902"/>
      <c r="GT4" s="902"/>
      <c r="GU4" s="902"/>
      <c r="GV4" s="902"/>
      <c r="GW4" s="902"/>
      <c r="GX4" s="902"/>
      <c r="GY4" s="902"/>
      <c r="GZ4" s="902"/>
      <c r="HA4" s="902"/>
      <c r="HB4" s="902"/>
      <c r="HC4" s="902"/>
      <c r="HD4" s="902"/>
      <c r="HE4" s="902"/>
      <c r="HF4" s="902"/>
      <c r="HG4" s="902"/>
      <c r="HH4" s="902"/>
      <c r="HI4" s="902"/>
      <c r="HJ4" s="902"/>
      <c r="HK4" s="902"/>
      <c r="HL4" s="902"/>
      <c r="HM4" s="902"/>
      <c r="HN4" s="902"/>
      <c r="HO4" s="902"/>
      <c r="HP4" s="902"/>
      <c r="HQ4" s="902"/>
      <c r="HR4" s="902"/>
      <c r="HS4" s="902"/>
      <c r="HT4" s="902"/>
      <c r="HU4" s="902"/>
      <c r="HV4" s="902"/>
      <c r="HW4" s="902"/>
      <c r="HX4" s="902"/>
      <c r="HY4" s="902"/>
      <c r="HZ4" s="902"/>
      <c r="IA4" s="902"/>
      <c r="IB4" s="902"/>
      <c r="IC4" s="902"/>
      <c r="ID4" s="902"/>
      <c r="IE4" s="902"/>
      <c r="IF4" s="902"/>
      <c r="IG4" s="902"/>
      <c r="IH4" s="902"/>
      <c r="II4" s="902"/>
      <c r="IJ4" s="902"/>
      <c r="IK4" s="902"/>
      <c r="IL4" s="902"/>
      <c r="IM4" s="902"/>
      <c r="IN4" s="902"/>
      <c r="IO4" s="902"/>
      <c r="IP4" s="902"/>
      <c r="IQ4" s="902"/>
      <c r="IR4" s="902"/>
      <c r="IS4" s="902"/>
      <c r="IT4" s="902"/>
      <c r="IU4" s="902"/>
      <c r="IV4" s="902"/>
    </row>
    <row r="5" spans="1:256" s="885" customFormat="1" ht="27" customHeight="1">
      <c r="A5" s="351"/>
      <c r="B5" s="351" t="s">
        <v>961</v>
      </c>
      <c r="C5" s="351" t="s">
        <v>962</v>
      </c>
      <c r="D5" s="351"/>
      <c r="E5" s="351" t="s">
        <v>963</v>
      </c>
      <c r="F5" s="351"/>
      <c r="G5" s="351"/>
      <c r="H5" s="351"/>
      <c r="I5" s="351" t="s">
        <v>964</v>
      </c>
      <c r="J5" s="351" t="s">
        <v>965</v>
      </c>
      <c r="K5" s="351" t="s">
        <v>966</v>
      </c>
      <c r="L5" s="351"/>
      <c r="M5" s="351"/>
      <c r="N5" s="351"/>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c r="AQ5" s="886"/>
      <c r="AR5" s="886"/>
      <c r="AS5" s="886"/>
      <c r="AT5" s="886"/>
      <c r="AU5" s="886"/>
      <c r="AV5" s="886"/>
      <c r="AW5" s="886"/>
      <c r="AX5" s="886"/>
      <c r="AY5" s="886"/>
      <c r="AZ5" s="886"/>
      <c r="BA5" s="886"/>
      <c r="BB5" s="886"/>
      <c r="BC5" s="886"/>
      <c r="BD5" s="886"/>
      <c r="BE5" s="886"/>
      <c r="BF5" s="886"/>
      <c r="BG5" s="886"/>
      <c r="BH5" s="886"/>
      <c r="BI5" s="886"/>
      <c r="BJ5" s="886"/>
      <c r="BK5" s="886"/>
      <c r="BL5" s="886"/>
      <c r="BM5" s="886"/>
      <c r="BN5" s="886"/>
      <c r="BO5" s="886"/>
      <c r="BP5" s="886"/>
      <c r="BQ5" s="886"/>
      <c r="BR5" s="886"/>
      <c r="BS5" s="886"/>
      <c r="BT5" s="886"/>
      <c r="BU5" s="886"/>
      <c r="BV5" s="886"/>
      <c r="BW5" s="886"/>
      <c r="BX5" s="886"/>
      <c r="BY5" s="886"/>
      <c r="BZ5" s="886"/>
      <c r="CA5" s="886"/>
      <c r="CB5" s="886"/>
      <c r="CC5" s="886"/>
      <c r="CD5" s="886"/>
      <c r="CE5" s="886"/>
      <c r="CF5" s="886"/>
      <c r="CG5" s="886"/>
      <c r="CH5" s="886"/>
      <c r="CI5" s="886"/>
      <c r="CJ5" s="886"/>
      <c r="CK5" s="886"/>
      <c r="CL5" s="886"/>
      <c r="CM5" s="886"/>
      <c r="CN5" s="886"/>
      <c r="CO5" s="886"/>
      <c r="CP5" s="886"/>
      <c r="CQ5" s="886"/>
      <c r="CR5" s="886"/>
      <c r="CS5" s="886"/>
      <c r="CT5" s="886"/>
      <c r="CU5" s="886"/>
      <c r="CV5" s="886"/>
      <c r="CW5" s="886"/>
      <c r="CX5" s="886"/>
      <c r="CY5" s="886"/>
      <c r="CZ5" s="886"/>
      <c r="DA5" s="886"/>
      <c r="DB5" s="886"/>
      <c r="DC5" s="886"/>
      <c r="DD5" s="886"/>
      <c r="DE5" s="886"/>
      <c r="DF5" s="886"/>
      <c r="DG5" s="886"/>
      <c r="DH5" s="886"/>
      <c r="DI5" s="886"/>
      <c r="DJ5" s="886"/>
      <c r="DK5" s="886"/>
      <c r="DL5" s="886"/>
      <c r="DM5" s="886"/>
      <c r="DN5" s="886"/>
      <c r="DO5" s="886"/>
      <c r="DP5" s="886"/>
      <c r="DQ5" s="886"/>
      <c r="DR5" s="886"/>
      <c r="DS5" s="886"/>
      <c r="DT5" s="886"/>
      <c r="DU5" s="886"/>
      <c r="DV5" s="886"/>
      <c r="DW5" s="886"/>
      <c r="DX5" s="886"/>
      <c r="DY5" s="886"/>
      <c r="DZ5" s="886"/>
      <c r="EA5" s="886"/>
      <c r="EB5" s="886"/>
      <c r="EC5" s="886"/>
      <c r="ED5" s="886"/>
      <c r="EE5" s="886"/>
      <c r="EF5" s="886"/>
      <c r="EG5" s="886"/>
      <c r="EH5" s="886"/>
      <c r="EI5" s="886"/>
      <c r="EJ5" s="886"/>
      <c r="EK5" s="886"/>
      <c r="EL5" s="886"/>
      <c r="EM5" s="886"/>
      <c r="EN5" s="886"/>
      <c r="EO5" s="886"/>
      <c r="EP5" s="886"/>
      <c r="EQ5" s="886"/>
      <c r="ER5" s="886"/>
      <c r="ES5" s="886"/>
      <c r="ET5" s="886"/>
      <c r="EU5" s="886"/>
      <c r="EV5" s="886"/>
      <c r="EW5" s="886"/>
      <c r="EX5" s="886"/>
      <c r="EY5" s="886"/>
      <c r="EZ5" s="886"/>
      <c r="FA5" s="886"/>
      <c r="FB5" s="886"/>
      <c r="FC5" s="886"/>
      <c r="FD5" s="886"/>
      <c r="FE5" s="886"/>
      <c r="FF5" s="886"/>
      <c r="FG5" s="886"/>
      <c r="FH5" s="886"/>
      <c r="FI5" s="886"/>
      <c r="FJ5" s="886"/>
      <c r="FK5" s="886"/>
      <c r="FL5" s="886"/>
      <c r="FM5" s="886"/>
      <c r="FN5" s="886"/>
      <c r="FO5" s="886"/>
      <c r="FP5" s="886"/>
      <c r="FQ5" s="886"/>
      <c r="FR5" s="886"/>
      <c r="FS5" s="886"/>
      <c r="FT5" s="886"/>
      <c r="FU5" s="886"/>
      <c r="FV5" s="886"/>
      <c r="FW5" s="886"/>
      <c r="FX5" s="886"/>
      <c r="FY5" s="886"/>
      <c r="FZ5" s="886"/>
      <c r="GA5" s="886"/>
      <c r="GB5" s="886"/>
      <c r="GC5" s="886"/>
      <c r="GD5" s="886"/>
      <c r="GE5" s="886"/>
      <c r="GF5" s="886"/>
      <c r="GG5" s="886"/>
      <c r="GH5" s="886"/>
      <c r="GI5" s="886"/>
      <c r="GJ5" s="886"/>
      <c r="GK5" s="886"/>
      <c r="GL5" s="886"/>
      <c r="GM5" s="903"/>
      <c r="GN5" s="903"/>
      <c r="GO5" s="903"/>
      <c r="GP5" s="903"/>
      <c r="GQ5" s="903"/>
      <c r="GR5" s="903"/>
      <c r="GS5" s="903"/>
      <c r="GT5" s="903"/>
      <c r="GU5" s="903"/>
      <c r="GV5" s="903"/>
      <c r="GW5" s="903"/>
      <c r="GX5" s="903"/>
      <c r="GY5" s="903"/>
      <c r="GZ5" s="903"/>
      <c r="HA5" s="903"/>
      <c r="HB5" s="903"/>
      <c r="HC5" s="903"/>
      <c r="HD5" s="903"/>
      <c r="HE5" s="903"/>
      <c r="HF5" s="903"/>
      <c r="HG5" s="903"/>
      <c r="HH5" s="903"/>
      <c r="HI5" s="903"/>
      <c r="HJ5" s="903"/>
      <c r="HK5" s="903"/>
      <c r="HL5" s="903"/>
      <c r="HM5" s="903"/>
      <c r="HN5" s="903"/>
      <c r="HO5" s="903"/>
      <c r="HP5" s="903"/>
      <c r="HQ5" s="903"/>
      <c r="HR5" s="903"/>
      <c r="HS5" s="903"/>
      <c r="HT5" s="903"/>
      <c r="HU5" s="903"/>
      <c r="HV5" s="903"/>
      <c r="HW5" s="903"/>
      <c r="HX5" s="903"/>
      <c r="HY5" s="903"/>
      <c r="HZ5" s="903"/>
      <c r="IA5" s="903"/>
      <c r="IB5" s="903"/>
      <c r="IC5" s="903"/>
      <c r="ID5" s="903"/>
      <c r="IE5" s="903"/>
      <c r="IF5" s="903"/>
      <c r="IG5" s="903"/>
      <c r="IH5" s="903"/>
      <c r="II5" s="903"/>
      <c r="IJ5" s="903"/>
      <c r="IK5" s="903"/>
      <c r="IL5" s="903"/>
      <c r="IM5" s="903"/>
      <c r="IN5" s="903"/>
      <c r="IO5" s="903"/>
      <c r="IP5" s="903"/>
      <c r="IQ5" s="903"/>
      <c r="IR5" s="903"/>
      <c r="IS5" s="903"/>
      <c r="IT5" s="903"/>
      <c r="IU5" s="903"/>
      <c r="IV5" s="903"/>
    </row>
    <row r="6" spans="1:256" s="886" customFormat="1" ht="30.75" customHeight="1">
      <c r="A6" s="351"/>
      <c r="B6" s="351" t="s">
        <v>967</v>
      </c>
      <c r="C6" s="351" t="s">
        <v>967</v>
      </c>
      <c r="D6" s="351" t="s">
        <v>968</v>
      </c>
      <c r="E6" s="351" t="s">
        <v>967</v>
      </c>
      <c r="F6" s="351" t="s">
        <v>968</v>
      </c>
      <c r="G6" s="351" t="s">
        <v>969</v>
      </c>
      <c r="H6" s="351" t="s">
        <v>970</v>
      </c>
      <c r="I6" s="351"/>
      <c r="J6" s="351"/>
      <c r="K6" s="351"/>
      <c r="L6" s="351"/>
      <c r="M6" s="351"/>
      <c r="N6" s="35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N6" s="771"/>
      <c r="AO6" s="771"/>
      <c r="AP6" s="771"/>
      <c r="AQ6" s="771"/>
      <c r="AR6" s="771"/>
      <c r="AS6" s="771"/>
      <c r="AT6" s="771"/>
      <c r="AU6" s="771"/>
      <c r="AV6" s="771"/>
      <c r="AW6" s="771"/>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c r="BW6" s="771"/>
      <c r="BX6" s="771"/>
      <c r="BY6" s="771"/>
      <c r="BZ6" s="771"/>
      <c r="CA6" s="771"/>
      <c r="CB6" s="771"/>
      <c r="CC6" s="771"/>
      <c r="CD6" s="771"/>
      <c r="CE6" s="771"/>
      <c r="CF6" s="771"/>
      <c r="CG6" s="771"/>
      <c r="CH6" s="771"/>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c r="DP6" s="771"/>
      <c r="DQ6" s="771"/>
      <c r="DR6" s="771"/>
      <c r="DS6" s="771"/>
      <c r="DT6" s="771"/>
      <c r="DU6" s="771"/>
      <c r="DV6" s="771"/>
      <c r="DW6" s="771"/>
      <c r="DX6" s="771"/>
      <c r="DY6" s="771"/>
      <c r="DZ6" s="771"/>
      <c r="EA6" s="771"/>
      <c r="EB6" s="771"/>
      <c r="EC6" s="771"/>
      <c r="ED6" s="771"/>
      <c r="EE6" s="771"/>
      <c r="EF6" s="771"/>
      <c r="EG6" s="771"/>
      <c r="EH6" s="771"/>
      <c r="EI6" s="771"/>
      <c r="EJ6" s="771"/>
      <c r="EK6" s="771"/>
      <c r="EL6" s="771"/>
      <c r="EM6" s="771"/>
      <c r="EN6" s="771"/>
      <c r="EO6" s="771"/>
      <c r="EP6" s="771"/>
      <c r="EQ6" s="771"/>
      <c r="ER6" s="771"/>
      <c r="ES6" s="771"/>
      <c r="ET6" s="771"/>
      <c r="EU6" s="771"/>
      <c r="EV6" s="771"/>
      <c r="EW6" s="771"/>
      <c r="EX6" s="771"/>
      <c r="EY6" s="771"/>
      <c r="EZ6" s="771"/>
      <c r="FA6" s="771"/>
      <c r="FB6" s="771"/>
      <c r="FC6" s="771"/>
      <c r="FD6" s="771"/>
      <c r="FE6" s="771"/>
      <c r="FF6" s="771"/>
      <c r="FG6" s="771"/>
      <c r="FH6" s="771"/>
      <c r="FI6" s="771"/>
      <c r="FJ6" s="771"/>
      <c r="FK6" s="771"/>
      <c r="FL6" s="771"/>
      <c r="FM6" s="771"/>
      <c r="FN6" s="771"/>
      <c r="FO6" s="771"/>
      <c r="FP6" s="771"/>
      <c r="FQ6" s="771"/>
      <c r="FR6" s="771"/>
      <c r="FS6" s="771"/>
      <c r="FT6" s="771"/>
      <c r="FU6" s="771"/>
      <c r="FV6" s="771"/>
      <c r="FW6" s="771"/>
      <c r="FX6" s="771"/>
      <c r="FY6" s="771"/>
      <c r="FZ6" s="771"/>
      <c r="GA6" s="771"/>
      <c r="GB6" s="771"/>
      <c r="GC6" s="771"/>
      <c r="GD6" s="771"/>
      <c r="GE6" s="771"/>
      <c r="GF6" s="771"/>
      <c r="GG6" s="771"/>
      <c r="GH6" s="771"/>
      <c r="GI6" s="771"/>
      <c r="GJ6" s="771"/>
      <c r="GK6" s="771"/>
      <c r="GL6" s="771"/>
      <c r="GM6" s="903"/>
      <c r="GN6" s="903"/>
      <c r="GO6" s="903"/>
      <c r="GP6" s="903"/>
      <c r="GQ6" s="903"/>
      <c r="GR6" s="903"/>
      <c r="GS6" s="903"/>
      <c r="GT6" s="903"/>
      <c r="GU6" s="903"/>
      <c r="GV6" s="903"/>
      <c r="GW6" s="903"/>
      <c r="GX6" s="903"/>
      <c r="GY6" s="903"/>
      <c r="GZ6" s="903"/>
      <c r="HA6" s="903"/>
      <c r="HB6" s="903"/>
      <c r="HC6" s="903"/>
      <c r="HD6" s="903"/>
      <c r="HE6" s="903"/>
      <c r="HF6" s="903"/>
      <c r="HG6" s="903"/>
      <c r="HH6" s="903"/>
      <c r="HI6" s="903"/>
      <c r="HJ6" s="903"/>
      <c r="HK6" s="903"/>
      <c r="HL6" s="903"/>
      <c r="HM6" s="903"/>
      <c r="HN6" s="903"/>
      <c r="HO6" s="903"/>
      <c r="HP6" s="903"/>
      <c r="HQ6" s="903"/>
      <c r="HR6" s="903"/>
      <c r="HS6" s="903"/>
      <c r="HT6" s="903"/>
      <c r="HU6" s="903"/>
      <c r="HV6" s="903"/>
      <c r="HW6" s="903"/>
      <c r="HX6" s="903"/>
      <c r="HY6" s="903"/>
      <c r="HZ6" s="903"/>
      <c r="IA6" s="903"/>
      <c r="IB6" s="903"/>
      <c r="IC6" s="903"/>
      <c r="ID6" s="903"/>
      <c r="IE6" s="903"/>
      <c r="IF6" s="903"/>
      <c r="IG6" s="903"/>
      <c r="IH6" s="903"/>
      <c r="II6" s="903"/>
      <c r="IJ6" s="903"/>
      <c r="IK6" s="903"/>
      <c r="IL6" s="903"/>
      <c r="IM6" s="903"/>
      <c r="IN6" s="903"/>
      <c r="IO6" s="903"/>
      <c r="IP6" s="903"/>
      <c r="IQ6" s="903"/>
      <c r="IR6" s="903"/>
      <c r="IS6" s="903"/>
      <c r="IT6" s="903"/>
      <c r="IU6" s="903"/>
      <c r="IV6" s="903"/>
    </row>
    <row r="7" spans="1:256" s="887" customFormat="1" ht="40.5" customHeight="1">
      <c r="A7" s="850" t="s">
        <v>904</v>
      </c>
      <c r="B7" s="850" t="s">
        <v>905</v>
      </c>
      <c r="C7" s="850" t="s">
        <v>906</v>
      </c>
      <c r="D7" s="850" t="s">
        <v>907</v>
      </c>
      <c r="E7" s="850" t="s">
        <v>971</v>
      </c>
      <c r="F7" s="850" t="s">
        <v>909</v>
      </c>
      <c r="G7" s="850" t="s">
        <v>972</v>
      </c>
      <c r="H7" s="850" t="s">
        <v>911</v>
      </c>
      <c r="I7" s="850" t="s">
        <v>973</v>
      </c>
      <c r="J7" s="850" t="s">
        <v>913</v>
      </c>
      <c r="K7" s="850" t="s">
        <v>974</v>
      </c>
      <c r="L7" s="850" t="s">
        <v>975</v>
      </c>
      <c r="M7" s="850" t="s">
        <v>976</v>
      </c>
      <c r="N7" s="850" t="s">
        <v>977</v>
      </c>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7"/>
      <c r="AY7" s="897"/>
      <c r="AZ7" s="897"/>
      <c r="BA7" s="897"/>
      <c r="BB7" s="897"/>
      <c r="BC7" s="897"/>
      <c r="BD7" s="897"/>
      <c r="BE7" s="897"/>
      <c r="BF7" s="897"/>
      <c r="BG7" s="897"/>
      <c r="BH7" s="897"/>
      <c r="BI7" s="897"/>
      <c r="BJ7" s="897"/>
      <c r="BK7" s="897"/>
      <c r="BL7" s="897"/>
      <c r="BM7" s="897"/>
      <c r="BN7" s="897"/>
      <c r="BO7" s="897"/>
      <c r="BP7" s="897"/>
      <c r="BQ7" s="897"/>
      <c r="BR7" s="897"/>
      <c r="BS7" s="897"/>
      <c r="BT7" s="897"/>
      <c r="BU7" s="897"/>
      <c r="BV7" s="897"/>
      <c r="BW7" s="897"/>
      <c r="BX7" s="897"/>
      <c r="BY7" s="897"/>
      <c r="BZ7" s="897"/>
      <c r="CA7" s="897"/>
      <c r="CB7" s="897"/>
      <c r="CC7" s="897"/>
      <c r="CD7" s="897"/>
      <c r="CE7" s="897"/>
      <c r="CF7" s="897"/>
      <c r="CG7" s="897"/>
      <c r="CH7" s="897"/>
      <c r="CI7" s="897"/>
      <c r="CJ7" s="897"/>
      <c r="CK7" s="897"/>
      <c r="CL7" s="897"/>
      <c r="CM7" s="897"/>
      <c r="CN7" s="897"/>
      <c r="CO7" s="897"/>
      <c r="CP7" s="897"/>
      <c r="CQ7" s="897"/>
      <c r="CR7" s="897"/>
      <c r="CS7" s="897"/>
      <c r="CT7" s="897"/>
      <c r="CU7" s="897"/>
      <c r="CV7" s="897"/>
      <c r="CW7" s="897"/>
      <c r="CX7" s="897"/>
      <c r="CY7" s="897"/>
      <c r="CZ7" s="897"/>
      <c r="DA7" s="897"/>
      <c r="DB7" s="897"/>
      <c r="DC7" s="897"/>
      <c r="DD7" s="897"/>
      <c r="DE7" s="897"/>
      <c r="DF7" s="897"/>
      <c r="DG7" s="897"/>
      <c r="DH7" s="897"/>
      <c r="DI7" s="897"/>
      <c r="DJ7" s="897"/>
      <c r="DK7" s="897"/>
      <c r="DL7" s="897"/>
      <c r="DM7" s="897"/>
      <c r="DN7" s="897"/>
      <c r="DO7" s="897"/>
      <c r="DP7" s="897"/>
      <c r="DQ7" s="897"/>
      <c r="DR7" s="897"/>
      <c r="DS7" s="897"/>
      <c r="DT7" s="897"/>
      <c r="DU7" s="897"/>
      <c r="DV7" s="897"/>
      <c r="DW7" s="897"/>
      <c r="DX7" s="897"/>
      <c r="DY7" s="897"/>
      <c r="DZ7" s="897"/>
      <c r="EA7" s="897"/>
      <c r="EB7" s="897"/>
      <c r="EC7" s="897"/>
      <c r="ED7" s="897"/>
      <c r="EE7" s="897"/>
      <c r="EF7" s="897"/>
      <c r="EG7" s="897"/>
      <c r="EH7" s="897"/>
      <c r="EI7" s="897"/>
      <c r="EJ7" s="897"/>
      <c r="EK7" s="897"/>
      <c r="EL7" s="897"/>
      <c r="EM7" s="897"/>
      <c r="EN7" s="897"/>
      <c r="EO7" s="897"/>
      <c r="EP7" s="897"/>
      <c r="EQ7" s="897"/>
      <c r="ER7" s="897"/>
      <c r="ES7" s="897"/>
      <c r="ET7" s="897"/>
      <c r="EU7" s="897"/>
      <c r="EV7" s="897"/>
      <c r="EW7" s="897"/>
      <c r="EX7" s="897"/>
      <c r="EY7" s="897"/>
      <c r="EZ7" s="897"/>
      <c r="FA7" s="897"/>
      <c r="FB7" s="897"/>
      <c r="FC7" s="897"/>
      <c r="FD7" s="897"/>
      <c r="FE7" s="897"/>
      <c r="FF7" s="897"/>
      <c r="FG7" s="897"/>
      <c r="FH7" s="897"/>
      <c r="FI7" s="897"/>
      <c r="FJ7" s="897"/>
      <c r="FK7" s="897"/>
      <c r="FL7" s="897"/>
      <c r="FM7" s="897"/>
      <c r="FN7" s="897"/>
      <c r="FO7" s="897"/>
      <c r="FP7" s="897"/>
      <c r="FQ7" s="897"/>
      <c r="FR7" s="897"/>
      <c r="FS7" s="897"/>
      <c r="FT7" s="897"/>
      <c r="FU7" s="897"/>
      <c r="FV7" s="897"/>
      <c r="FW7" s="897"/>
      <c r="FX7" s="897"/>
      <c r="FY7" s="897"/>
      <c r="FZ7" s="897"/>
      <c r="GA7" s="897"/>
      <c r="GB7" s="897"/>
      <c r="GC7" s="897"/>
      <c r="GD7" s="897"/>
      <c r="GE7" s="897"/>
      <c r="GF7" s="897"/>
      <c r="GG7" s="897"/>
      <c r="GH7" s="897"/>
      <c r="GI7" s="897"/>
      <c r="GJ7" s="897"/>
      <c r="GK7" s="897"/>
      <c r="GL7" s="897"/>
      <c r="GM7" s="904"/>
      <c r="GN7" s="904"/>
      <c r="GO7" s="904"/>
      <c r="GP7" s="904"/>
      <c r="GQ7" s="904"/>
      <c r="GR7" s="904"/>
      <c r="GS7" s="904"/>
      <c r="GT7" s="904"/>
      <c r="GU7" s="904"/>
      <c r="GV7" s="904"/>
      <c r="GW7" s="904"/>
      <c r="GX7" s="904"/>
      <c r="GY7" s="904"/>
      <c r="GZ7" s="904"/>
      <c r="HA7" s="904"/>
      <c r="HB7" s="904"/>
      <c r="HC7" s="904"/>
      <c r="HD7" s="904"/>
      <c r="HE7" s="904"/>
      <c r="HF7" s="904"/>
      <c r="HG7" s="904"/>
      <c r="HH7" s="904"/>
      <c r="HI7" s="904"/>
      <c r="HJ7" s="904"/>
      <c r="HK7" s="904"/>
      <c r="HL7" s="904"/>
      <c r="HM7" s="904"/>
      <c r="HN7" s="904"/>
      <c r="HO7" s="904"/>
      <c r="HP7" s="904"/>
      <c r="HQ7" s="904"/>
      <c r="HR7" s="904"/>
      <c r="HS7" s="904"/>
      <c r="HT7" s="904"/>
      <c r="HU7" s="904"/>
      <c r="HV7" s="904"/>
      <c r="HW7" s="904"/>
      <c r="HX7" s="904"/>
      <c r="HY7" s="904"/>
      <c r="HZ7" s="904"/>
      <c r="IA7" s="904"/>
      <c r="IB7" s="904"/>
      <c r="IC7" s="904"/>
      <c r="ID7" s="904"/>
      <c r="IE7" s="904"/>
      <c r="IF7" s="904"/>
      <c r="IG7" s="904"/>
      <c r="IH7" s="904"/>
      <c r="II7" s="904"/>
      <c r="IJ7" s="904"/>
      <c r="IK7" s="904"/>
      <c r="IL7" s="904"/>
      <c r="IM7" s="904"/>
      <c r="IN7" s="904"/>
      <c r="IO7" s="904"/>
      <c r="IP7" s="904"/>
      <c r="IQ7" s="904"/>
      <c r="IR7" s="904"/>
      <c r="IS7" s="904"/>
      <c r="IT7" s="904"/>
      <c r="IU7" s="904"/>
      <c r="IV7" s="904"/>
    </row>
    <row r="8" spans="1:256" s="833" customFormat="1" ht="22.5" customHeight="1">
      <c r="A8" s="351" t="s">
        <v>9</v>
      </c>
      <c r="B8" s="893">
        <f aca="true" t="shared" si="0" ref="B8:N8">SUM(B9:B24)</f>
        <v>84</v>
      </c>
      <c r="C8" s="893">
        <f t="shared" si="0"/>
        <v>180</v>
      </c>
      <c r="D8" s="893">
        <f t="shared" si="0"/>
        <v>900</v>
      </c>
      <c r="E8" s="893">
        <f t="shared" si="0"/>
        <v>180</v>
      </c>
      <c r="F8" s="893">
        <f t="shared" si="0"/>
        <v>900</v>
      </c>
      <c r="G8" s="893">
        <f t="shared" si="0"/>
        <v>2250</v>
      </c>
      <c r="H8" s="893">
        <f t="shared" si="0"/>
        <v>2250</v>
      </c>
      <c r="I8" s="898">
        <f t="shared" si="0"/>
        <v>11682</v>
      </c>
      <c r="J8" s="893">
        <f t="shared" si="0"/>
        <v>1000</v>
      </c>
      <c r="K8" s="898">
        <f t="shared" si="0"/>
        <v>385.01000000000005</v>
      </c>
      <c r="L8" s="898">
        <f t="shared" si="0"/>
        <v>12067.009999999998</v>
      </c>
      <c r="M8" s="898">
        <f t="shared" si="0"/>
        <v>-217</v>
      </c>
      <c r="N8" s="898">
        <f t="shared" si="0"/>
        <v>11850.009999999998</v>
      </c>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8"/>
      <c r="AY8" s="888"/>
      <c r="AZ8" s="888"/>
      <c r="BA8" s="888"/>
      <c r="BB8" s="888"/>
      <c r="BC8" s="888"/>
      <c r="BD8" s="888"/>
      <c r="BE8" s="888"/>
      <c r="BF8" s="888"/>
      <c r="BG8" s="888"/>
      <c r="BH8" s="888"/>
      <c r="BI8" s="888"/>
      <c r="BJ8" s="888"/>
      <c r="BK8" s="888"/>
      <c r="BL8" s="888"/>
      <c r="BM8" s="888"/>
      <c r="BN8" s="888"/>
      <c r="BO8" s="888"/>
      <c r="BP8" s="888"/>
      <c r="BQ8" s="888"/>
      <c r="BR8" s="888"/>
      <c r="BS8" s="888"/>
      <c r="BT8" s="888"/>
      <c r="BU8" s="888"/>
      <c r="BV8" s="888"/>
      <c r="BW8" s="888"/>
      <c r="BX8" s="888"/>
      <c r="BY8" s="888"/>
      <c r="BZ8" s="888"/>
      <c r="CA8" s="888"/>
      <c r="CB8" s="888"/>
      <c r="CC8" s="888"/>
      <c r="CD8" s="888"/>
      <c r="CE8" s="888"/>
      <c r="CF8" s="888"/>
      <c r="CG8" s="888"/>
      <c r="CH8" s="888"/>
      <c r="CI8" s="888"/>
      <c r="CJ8" s="888"/>
      <c r="CK8" s="888"/>
      <c r="CL8" s="888"/>
      <c r="CM8" s="888"/>
      <c r="CN8" s="888"/>
      <c r="CO8" s="888"/>
      <c r="CP8" s="888"/>
      <c r="CQ8" s="888"/>
      <c r="CR8" s="888"/>
      <c r="CS8" s="888"/>
      <c r="CT8" s="888"/>
      <c r="CU8" s="888"/>
      <c r="CV8" s="888"/>
      <c r="CW8" s="888"/>
      <c r="CX8" s="888"/>
      <c r="CY8" s="888"/>
      <c r="CZ8" s="888"/>
      <c r="DA8" s="888"/>
      <c r="DB8" s="888"/>
      <c r="DC8" s="888"/>
      <c r="DD8" s="888"/>
      <c r="DE8" s="888"/>
      <c r="DF8" s="888"/>
      <c r="DG8" s="888"/>
      <c r="DH8" s="888"/>
      <c r="DI8" s="888"/>
      <c r="DJ8" s="888"/>
      <c r="DK8" s="888"/>
      <c r="DL8" s="888"/>
      <c r="DM8" s="888"/>
      <c r="DN8" s="888"/>
      <c r="DO8" s="888"/>
      <c r="DP8" s="888"/>
      <c r="DQ8" s="888"/>
      <c r="DR8" s="888"/>
      <c r="DS8" s="888"/>
      <c r="DT8" s="888"/>
      <c r="DU8" s="888"/>
      <c r="DV8" s="888"/>
      <c r="DW8" s="888"/>
      <c r="DX8" s="888"/>
      <c r="DY8" s="888"/>
      <c r="DZ8" s="888"/>
      <c r="EA8" s="888"/>
      <c r="EB8" s="888"/>
      <c r="EC8" s="888"/>
      <c r="ED8" s="888"/>
      <c r="EE8" s="888"/>
      <c r="EF8" s="888"/>
      <c r="EG8" s="888"/>
      <c r="EH8" s="888"/>
      <c r="EI8" s="888"/>
      <c r="EJ8" s="888"/>
      <c r="EK8" s="888"/>
      <c r="EL8" s="888"/>
      <c r="EM8" s="888"/>
      <c r="EN8" s="888"/>
      <c r="EO8" s="888"/>
      <c r="EP8" s="888"/>
      <c r="EQ8" s="888"/>
      <c r="ER8" s="888"/>
      <c r="ES8" s="888"/>
      <c r="ET8" s="888"/>
      <c r="EU8" s="888"/>
      <c r="EV8" s="888"/>
      <c r="EW8" s="888"/>
      <c r="EX8" s="888"/>
      <c r="EY8" s="888"/>
      <c r="EZ8" s="888"/>
      <c r="FA8" s="888"/>
      <c r="FB8" s="888"/>
      <c r="FC8" s="888"/>
      <c r="FD8" s="888"/>
      <c r="FE8" s="888"/>
      <c r="FF8" s="888"/>
      <c r="FG8" s="888"/>
      <c r="FH8" s="888"/>
      <c r="FI8" s="888"/>
      <c r="FJ8" s="888"/>
      <c r="FK8" s="888"/>
      <c r="FL8" s="888"/>
      <c r="FM8" s="888"/>
      <c r="FN8" s="888"/>
      <c r="FO8" s="888"/>
      <c r="FP8" s="888"/>
      <c r="FQ8" s="888"/>
      <c r="FR8" s="888"/>
      <c r="FS8" s="888"/>
      <c r="FT8" s="888"/>
      <c r="FU8" s="888"/>
      <c r="FV8" s="888"/>
      <c r="FW8" s="888"/>
      <c r="FX8" s="888"/>
      <c r="FY8" s="888"/>
      <c r="FZ8" s="888"/>
      <c r="GA8" s="888"/>
      <c r="GB8" s="888"/>
      <c r="GC8" s="888"/>
      <c r="GD8" s="888"/>
      <c r="GE8" s="888"/>
      <c r="GF8" s="888"/>
      <c r="GG8" s="888"/>
      <c r="GH8" s="888"/>
      <c r="GI8" s="888"/>
      <c r="GJ8" s="888"/>
      <c r="GK8" s="888"/>
      <c r="GL8" s="888"/>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s="833" customFormat="1" ht="21" customHeight="1">
      <c r="A9" s="894" t="s">
        <v>947</v>
      </c>
      <c r="B9" s="895">
        <v>0</v>
      </c>
      <c r="C9" s="895">
        <v>0</v>
      </c>
      <c r="D9" s="895">
        <v>0</v>
      </c>
      <c r="E9" s="895">
        <v>0</v>
      </c>
      <c r="F9" s="895">
        <v>0</v>
      </c>
      <c r="G9" s="850">
        <v>0</v>
      </c>
      <c r="H9" s="850">
        <v>0</v>
      </c>
      <c r="I9" s="899">
        <f aca="true" t="shared" si="1" ref="I9:I24">(B9+C9+E9)*3+(D9+F9+G9)*2+H9*1</f>
        <v>0</v>
      </c>
      <c r="J9" s="895">
        <v>200</v>
      </c>
      <c r="K9" s="899">
        <f aca="true" t="shared" si="2" ref="K9:K24">ROUND(J9*0.385,2)</f>
        <v>77</v>
      </c>
      <c r="L9" s="899">
        <f aca="true" t="shared" si="3" ref="L9:L24">I9+K9</f>
        <v>77</v>
      </c>
      <c r="M9" s="900">
        <v>0</v>
      </c>
      <c r="N9" s="901">
        <f aca="true" t="shared" si="4" ref="N9:N24">L9+M9</f>
        <v>77</v>
      </c>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8"/>
      <c r="AY9" s="888"/>
      <c r="AZ9" s="888"/>
      <c r="BA9" s="888"/>
      <c r="BB9" s="888"/>
      <c r="BC9" s="888"/>
      <c r="BD9" s="888"/>
      <c r="BE9" s="888"/>
      <c r="BF9" s="888"/>
      <c r="BG9" s="888"/>
      <c r="BH9" s="888"/>
      <c r="BI9" s="888"/>
      <c r="BJ9" s="888"/>
      <c r="BK9" s="888"/>
      <c r="BL9" s="888"/>
      <c r="BM9" s="888"/>
      <c r="BN9" s="888"/>
      <c r="BO9" s="888"/>
      <c r="BP9" s="888"/>
      <c r="BQ9" s="888"/>
      <c r="BR9" s="888"/>
      <c r="BS9" s="888"/>
      <c r="BT9" s="888"/>
      <c r="BU9" s="888"/>
      <c r="BV9" s="888"/>
      <c r="BW9" s="888"/>
      <c r="BX9" s="888"/>
      <c r="BY9" s="888"/>
      <c r="BZ9" s="888"/>
      <c r="CA9" s="888"/>
      <c r="CB9" s="888"/>
      <c r="CC9" s="888"/>
      <c r="CD9" s="888"/>
      <c r="CE9" s="888"/>
      <c r="CF9" s="888"/>
      <c r="CG9" s="888"/>
      <c r="CH9" s="888"/>
      <c r="CI9" s="888"/>
      <c r="CJ9" s="888"/>
      <c r="CK9" s="888"/>
      <c r="CL9" s="888"/>
      <c r="CM9" s="888"/>
      <c r="CN9" s="888"/>
      <c r="CO9" s="888"/>
      <c r="CP9" s="888"/>
      <c r="CQ9" s="888"/>
      <c r="CR9" s="888"/>
      <c r="CS9" s="888"/>
      <c r="CT9" s="888"/>
      <c r="CU9" s="888"/>
      <c r="CV9" s="888"/>
      <c r="CW9" s="888"/>
      <c r="CX9" s="888"/>
      <c r="CY9" s="888"/>
      <c r="CZ9" s="888"/>
      <c r="DA9" s="888"/>
      <c r="DB9" s="888"/>
      <c r="DC9" s="888"/>
      <c r="DD9" s="888"/>
      <c r="DE9" s="888"/>
      <c r="DF9" s="888"/>
      <c r="DG9" s="888"/>
      <c r="DH9" s="888"/>
      <c r="DI9" s="888"/>
      <c r="DJ9" s="888"/>
      <c r="DK9" s="888"/>
      <c r="DL9" s="888"/>
      <c r="DM9" s="888"/>
      <c r="DN9" s="888"/>
      <c r="DO9" s="888"/>
      <c r="DP9" s="888"/>
      <c r="DQ9" s="888"/>
      <c r="DR9" s="888"/>
      <c r="DS9" s="888"/>
      <c r="DT9" s="888"/>
      <c r="DU9" s="888"/>
      <c r="DV9" s="888"/>
      <c r="DW9" s="888"/>
      <c r="DX9" s="888"/>
      <c r="DY9" s="888"/>
      <c r="DZ9" s="888"/>
      <c r="EA9" s="888"/>
      <c r="EB9" s="888"/>
      <c r="EC9" s="888"/>
      <c r="ED9" s="888"/>
      <c r="EE9" s="888"/>
      <c r="EF9" s="888"/>
      <c r="EG9" s="888"/>
      <c r="EH9" s="888"/>
      <c r="EI9" s="888"/>
      <c r="EJ9" s="888"/>
      <c r="EK9" s="888"/>
      <c r="EL9" s="888"/>
      <c r="EM9" s="888"/>
      <c r="EN9" s="888"/>
      <c r="EO9" s="888"/>
      <c r="EP9" s="888"/>
      <c r="EQ9" s="888"/>
      <c r="ER9" s="888"/>
      <c r="ES9" s="888"/>
      <c r="ET9" s="888"/>
      <c r="EU9" s="888"/>
      <c r="EV9" s="888"/>
      <c r="EW9" s="888"/>
      <c r="EX9" s="888"/>
      <c r="EY9" s="888"/>
      <c r="EZ9" s="888"/>
      <c r="FA9" s="888"/>
      <c r="FB9" s="888"/>
      <c r="FC9" s="888"/>
      <c r="FD9" s="888"/>
      <c r="FE9" s="888"/>
      <c r="FF9" s="888"/>
      <c r="FG9" s="888"/>
      <c r="FH9" s="888"/>
      <c r="FI9" s="888"/>
      <c r="FJ9" s="888"/>
      <c r="FK9" s="888"/>
      <c r="FL9" s="888"/>
      <c r="FM9" s="888"/>
      <c r="FN9" s="888"/>
      <c r="FO9" s="888"/>
      <c r="FP9" s="888"/>
      <c r="FQ9" s="888"/>
      <c r="FR9" s="888"/>
      <c r="FS9" s="888"/>
      <c r="FT9" s="888"/>
      <c r="FU9" s="888"/>
      <c r="FV9" s="888"/>
      <c r="FW9" s="888"/>
      <c r="FX9" s="888"/>
      <c r="FY9" s="888"/>
      <c r="FZ9" s="888"/>
      <c r="GA9" s="888"/>
      <c r="GB9" s="888"/>
      <c r="GC9" s="888"/>
      <c r="GD9" s="888"/>
      <c r="GE9" s="888"/>
      <c r="GF9" s="888"/>
      <c r="GG9" s="888"/>
      <c r="GH9" s="888"/>
      <c r="GI9" s="888"/>
      <c r="GJ9" s="888"/>
      <c r="GK9" s="888"/>
      <c r="GL9" s="888"/>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s="833" customFormat="1" ht="21" customHeight="1">
      <c r="A10" s="894" t="s">
        <v>948</v>
      </c>
      <c r="B10" s="298">
        <v>2</v>
      </c>
      <c r="C10" s="850">
        <v>16</v>
      </c>
      <c r="D10" s="850">
        <v>81</v>
      </c>
      <c r="E10" s="850">
        <v>16</v>
      </c>
      <c r="F10" s="850">
        <v>82</v>
      </c>
      <c r="G10" s="850">
        <v>206</v>
      </c>
      <c r="H10" s="850">
        <v>206</v>
      </c>
      <c r="I10" s="899">
        <f t="shared" si="1"/>
        <v>1046</v>
      </c>
      <c r="J10" s="850">
        <v>72</v>
      </c>
      <c r="K10" s="899">
        <f t="shared" si="2"/>
        <v>27.72</v>
      </c>
      <c r="L10" s="899">
        <f t="shared" si="3"/>
        <v>1073.72</v>
      </c>
      <c r="M10" s="900">
        <v>-168</v>
      </c>
      <c r="N10" s="901">
        <f t="shared" si="4"/>
        <v>905.72</v>
      </c>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8"/>
      <c r="AY10" s="888"/>
      <c r="AZ10" s="888"/>
      <c r="BA10" s="888"/>
      <c r="BB10" s="888"/>
      <c r="BC10" s="888"/>
      <c r="BD10" s="888"/>
      <c r="BE10" s="888"/>
      <c r="BF10" s="888"/>
      <c r="BG10" s="888"/>
      <c r="BH10" s="888"/>
      <c r="BI10" s="888"/>
      <c r="BJ10" s="888"/>
      <c r="BK10" s="888"/>
      <c r="BL10" s="888"/>
      <c r="BM10" s="888"/>
      <c r="BN10" s="888"/>
      <c r="BO10" s="888"/>
      <c r="BP10" s="888"/>
      <c r="BQ10" s="888"/>
      <c r="BR10" s="888"/>
      <c r="BS10" s="888"/>
      <c r="BT10" s="888"/>
      <c r="BU10" s="888"/>
      <c r="BV10" s="888"/>
      <c r="BW10" s="888"/>
      <c r="BX10" s="888"/>
      <c r="BY10" s="888"/>
      <c r="BZ10" s="888"/>
      <c r="CA10" s="888"/>
      <c r="CB10" s="888"/>
      <c r="CC10" s="888"/>
      <c r="CD10" s="888"/>
      <c r="CE10" s="888"/>
      <c r="CF10" s="888"/>
      <c r="CG10" s="888"/>
      <c r="CH10" s="888"/>
      <c r="CI10" s="888"/>
      <c r="CJ10" s="888"/>
      <c r="CK10" s="888"/>
      <c r="CL10" s="888"/>
      <c r="CM10" s="888"/>
      <c r="CN10" s="888"/>
      <c r="CO10" s="888"/>
      <c r="CP10" s="888"/>
      <c r="CQ10" s="888"/>
      <c r="CR10" s="888"/>
      <c r="CS10" s="888"/>
      <c r="CT10" s="888"/>
      <c r="CU10" s="888"/>
      <c r="CV10" s="888"/>
      <c r="CW10" s="888"/>
      <c r="CX10" s="888"/>
      <c r="CY10" s="888"/>
      <c r="CZ10" s="888"/>
      <c r="DA10" s="888"/>
      <c r="DB10" s="888"/>
      <c r="DC10" s="888"/>
      <c r="DD10" s="888"/>
      <c r="DE10" s="888"/>
      <c r="DF10" s="888"/>
      <c r="DG10" s="888"/>
      <c r="DH10" s="888"/>
      <c r="DI10" s="888"/>
      <c r="DJ10" s="888"/>
      <c r="DK10" s="888"/>
      <c r="DL10" s="888"/>
      <c r="DM10" s="888"/>
      <c r="DN10" s="888"/>
      <c r="DO10" s="888"/>
      <c r="DP10" s="888"/>
      <c r="DQ10" s="888"/>
      <c r="DR10" s="888"/>
      <c r="DS10" s="888"/>
      <c r="DT10" s="888"/>
      <c r="DU10" s="888"/>
      <c r="DV10" s="888"/>
      <c r="DW10" s="888"/>
      <c r="DX10" s="888"/>
      <c r="DY10" s="888"/>
      <c r="DZ10" s="888"/>
      <c r="EA10" s="888"/>
      <c r="EB10" s="888"/>
      <c r="EC10" s="888"/>
      <c r="ED10" s="888"/>
      <c r="EE10" s="888"/>
      <c r="EF10" s="888"/>
      <c r="EG10" s="888"/>
      <c r="EH10" s="888"/>
      <c r="EI10" s="888"/>
      <c r="EJ10" s="888"/>
      <c r="EK10" s="888"/>
      <c r="EL10" s="888"/>
      <c r="EM10" s="888"/>
      <c r="EN10" s="888"/>
      <c r="EO10" s="888"/>
      <c r="EP10" s="888"/>
      <c r="EQ10" s="888"/>
      <c r="ER10" s="888"/>
      <c r="ES10" s="888"/>
      <c r="ET10" s="888"/>
      <c r="EU10" s="888"/>
      <c r="EV10" s="888"/>
      <c r="EW10" s="888"/>
      <c r="EX10" s="888"/>
      <c r="EY10" s="888"/>
      <c r="EZ10" s="888"/>
      <c r="FA10" s="888"/>
      <c r="FB10" s="888"/>
      <c r="FC10" s="888"/>
      <c r="FD10" s="888"/>
      <c r="FE10" s="888"/>
      <c r="FF10" s="888"/>
      <c r="FG10" s="888"/>
      <c r="FH10" s="888"/>
      <c r="FI10" s="888"/>
      <c r="FJ10" s="888"/>
      <c r="FK10" s="888"/>
      <c r="FL10" s="888"/>
      <c r="FM10" s="888"/>
      <c r="FN10" s="888"/>
      <c r="FO10" s="888"/>
      <c r="FP10" s="888"/>
      <c r="FQ10" s="888"/>
      <c r="FR10" s="888"/>
      <c r="FS10" s="888"/>
      <c r="FT10" s="888"/>
      <c r="FU10" s="888"/>
      <c r="FV10" s="888"/>
      <c r="FW10" s="888"/>
      <c r="FX10" s="888"/>
      <c r="FY10" s="888"/>
      <c r="FZ10" s="888"/>
      <c r="GA10" s="888"/>
      <c r="GB10" s="888"/>
      <c r="GC10" s="888"/>
      <c r="GD10" s="888"/>
      <c r="GE10" s="888"/>
      <c r="GF10" s="888"/>
      <c r="GG10" s="888"/>
      <c r="GH10" s="888"/>
      <c r="GI10" s="888"/>
      <c r="GJ10" s="888"/>
      <c r="GK10" s="888"/>
      <c r="GL10" s="888"/>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s="833" customFormat="1" ht="21" customHeight="1">
      <c r="A11" s="894" t="s">
        <v>598</v>
      </c>
      <c r="B11" s="298">
        <v>6</v>
      </c>
      <c r="C11" s="850">
        <v>9</v>
      </c>
      <c r="D11" s="850">
        <v>43</v>
      </c>
      <c r="E11" s="850">
        <v>9</v>
      </c>
      <c r="F11" s="850">
        <v>44</v>
      </c>
      <c r="G11" s="850">
        <v>109</v>
      </c>
      <c r="H11" s="850">
        <v>109</v>
      </c>
      <c r="I11" s="899">
        <f t="shared" si="1"/>
        <v>573</v>
      </c>
      <c r="J11" s="850">
        <v>38</v>
      </c>
      <c r="K11" s="899">
        <f t="shared" si="2"/>
        <v>14.63</v>
      </c>
      <c r="L11" s="899">
        <f t="shared" si="3"/>
        <v>587.63</v>
      </c>
      <c r="M11" s="900">
        <v>-8</v>
      </c>
      <c r="N11" s="901">
        <f t="shared" si="4"/>
        <v>579.63</v>
      </c>
      <c r="O11" s="888"/>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8"/>
      <c r="AY11" s="888"/>
      <c r="AZ11" s="888"/>
      <c r="BA11" s="888"/>
      <c r="BB11" s="888"/>
      <c r="BC11" s="888"/>
      <c r="BD11" s="888"/>
      <c r="BE11" s="888"/>
      <c r="BF11" s="888"/>
      <c r="BG11" s="888"/>
      <c r="BH11" s="888"/>
      <c r="BI11" s="888"/>
      <c r="BJ11" s="888"/>
      <c r="BK11" s="888"/>
      <c r="BL11" s="888"/>
      <c r="BM11" s="888"/>
      <c r="BN11" s="888"/>
      <c r="BO11" s="888"/>
      <c r="BP11" s="888"/>
      <c r="BQ11" s="888"/>
      <c r="BR11" s="888"/>
      <c r="BS11" s="888"/>
      <c r="BT11" s="888"/>
      <c r="BU11" s="888"/>
      <c r="BV11" s="888"/>
      <c r="BW11" s="888"/>
      <c r="BX11" s="888"/>
      <c r="BY11" s="888"/>
      <c r="BZ11" s="888"/>
      <c r="CA11" s="888"/>
      <c r="CB11" s="888"/>
      <c r="CC11" s="888"/>
      <c r="CD11" s="888"/>
      <c r="CE11" s="888"/>
      <c r="CF11" s="888"/>
      <c r="CG11" s="888"/>
      <c r="CH11" s="888"/>
      <c r="CI11" s="888"/>
      <c r="CJ11" s="888"/>
      <c r="CK11" s="888"/>
      <c r="CL11" s="888"/>
      <c r="CM11" s="888"/>
      <c r="CN11" s="888"/>
      <c r="CO11" s="888"/>
      <c r="CP11" s="888"/>
      <c r="CQ11" s="888"/>
      <c r="CR11" s="888"/>
      <c r="CS11" s="888"/>
      <c r="CT11" s="888"/>
      <c r="CU11" s="888"/>
      <c r="CV11" s="888"/>
      <c r="CW11" s="888"/>
      <c r="CX11" s="888"/>
      <c r="CY11" s="888"/>
      <c r="CZ11" s="888"/>
      <c r="DA11" s="888"/>
      <c r="DB11" s="888"/>
      <c r="DC11" s="888"/>
      <c r="DD11" s="888"/>
      <c r="DE11" s="888"/>
      <c r="DF11" s="888"/>
      <c r="DG11" s="888"/>
      <c r="DH11" s="888"/>
      <c r="DI11" s="888"/>
      <c r="DJ11" s="888"/>
      <c r="DK11" s="888"/>
      <c r="DL11" s="888"/>
      <c r="DM11" s="888"/>
      <c r="DN11" s="888"/>
      <c r="DO11" s="888"/>
      <c r="DP11" s="888"/>
      <c r="DQ11" s="888"/>
      <c r="DR11" s="888"/>
      <c r="DS11" s="888"/>
      <c r="DT11" s="888"/>
      <c r="DU11" s="888"/>
      <c r="DV11" s="888"/>
      <c r="DW11" s="888"/>
      <c r="DX11" s="888"/>
      <c r="DY11" s="888"/>
      <c r="DZ11" s="888"/>
      <c r="EA11" s="888"/>
      <c r="EB11" s="888"/>
      <c r="EC11" s="888"/>
      <c r="ED11" s="888"/>
      <c r="EE11" s="888"/>
      <c r="EF11" s="888"/>
      <c r="EG11" s="888"/>
      <c r="EH11" s="888"/>
      <c r="EI11" s="888"/>
      <c r="EJ11" s="888"/>
      <c r="EK11" s="888"/>
      <c r="EL11" s="888"/>
      <c r="EM11" s="888"/>
      <c r="EN11" s="888"/>
      <c r="EO11" s="888"/>
      <c r="EP11" s="888"/>
      <c r="EQ11" s="888"/>
      <c r="ER11" s="888"/>
      <c r="ES11" s="888"/>
      <c r="ET11" s="888"/>
      <c r="EU11" s="888"/>
      <c r="EV11" s="888"/>
      <c r="EW11" s="888"/>
      <c r="EX11" s="888"/>
      <c r="EY11" s="888"/>
      <c r="EZ11" s="888"/>
      <c r="FA11" s="888"/>
      <c r="FB11" s="888"/>
      <c r="FC11" s="888"/>
      <c r="FD11" s="888"/>
      <c r="FE11" s="888"/>
      <c r="FF11" s="888"/>
      <c r="FG11" s="888"/>
      <c r="FH11" s="888"/>
      <c r="FI11" s="888"/>
      <c r="FJ11" s="888"/>
      <c r="FK11" s="888"/>
      <c r="FL11" s="888"/>
      <c r="FM11" s="888"/>
      <c r="FN11" s="888"/>
      <c r="FO11" s="888"/>
      <c r="FP11" s="888"/>
      <c r="FQ11" s="888"/>
      <c r="FR11" s="888"/>
      <c r="FS11" s="888"/>
      <c r="FT11" s="888"/>
      <c r="FU11" s="888"/>
      <c r="FV11" s="888"/>
      <c r="FW11" s="888"/>
      <c r="FX11" s="888"/>
      <c r="FY11" s="888"/>
      <c r="FZ11" s="888"/>
      <c r="GA11" s="888"/>
      <c r="GB11" s="888"/>
      <c r="GC11" s="888"/>
      <c r="GD11" s="888"/>
      <c r="GE11" s="888"/>
      <c r="GF11" s="888"/>
      <c r="GG11" s="888"/>
      <c r="GH11" s="888"/>
      <c r="GI11" s="888"/>
      <c r="GJ11" s="888"/>
      <c r="GK11" s="888"/>
      <c r="GL11" s="888"/>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s="833" customFormat="1" ht="21" customHeight="1">
      <c r="A12" s="894" t="s">
        <v>601</v>
      </c>
      <c r="B12" s="298">
        <v>0</v>
      </c>
      <c r="C12" s="850">
        <v>9</v>
      </c>
      <c r="D12" s="850">
        <v>45</v>
      </c>
      <c r="E12" s="850">
        <v>9</v>
      </c>
      <c r="F12" s="850">
        <v>45</v>
      </c>
      <c r="G12" s="850">
        <v>130</v>
      </c>
      <c r="H12" s="850">
        <v>130</v>
      </c>
      <c r="I12" s="899">
        <f t="shared" si="1"/>
        <v>624</v>
      </c>
      <c r="J12" s="850">
        <v>40</v>
      </c>
      <c r="K12" s="899">
        <f t="shared" si="2"/>
        <v>15.4</v>
      </c>
      <c r="L12" s="899">
        <f t="shared" si="3"/>
        <v>639.4</v>
      </c>
      <c r="M12" s="900">
        <v>-72</v>
      </c>
      <c r="N12" s="901">
        <f t="shared" si="4"/>
        <v>567.4</v>
      </c>
      <c r="O12" s="888"/>
      <c r="P12" s="888"/>
      <c r="Q12" s="888"/>
      <c r="R12" s="888"/>
      <c r="S12" s="888"/>
      <c r="T12" s="888"/>
      <c r="U12" s="888"/>
      <c r="V12" s="888"/>
      <c r="W12" s="888"/>
      <c r="X12" s="888"/>
      <c r="Y12" s="888"/>
      <c r="Z12" s="888"/>
      <c r="AA12" s="888"/>
      <c r="AB12" s="888"/>
      <c r="AC12" s="888"/>
      <c r="AD12" s="888"/>
      <c r="AE12" s="888"/>
      <c r="AF12" s="888"/>
      <c r="AG12" s="888"/>
      <c r="AH12" s="888"/>
      <c r="AI12" s="888"/>
      <c r="AJ12" s="888"/>
      <c r="AK12" s="888"/>
      <c r="AL12" s="888"/>
      <c r="AM12" s="888"/>
      <c r="AN12" s="888"/>
      <c r="AO12" s="888"/>
      <c r="AP12" s="888"/>
      <c r="AQ12" s="888"/>
      <c r="AR12" s="888"/>
      <c r="AS12" s="888"/>
      <c r="AT12" s="888"/>
      <c r="AU12" s="888"/>
      <c r="AV12" s="888"/>
      <c r="AW12" s="888"/>
      <c r="AX12" s="888"/>
      <c r="AY12" s="888"/>
      <c r="AZ12" s="888"/>
      <c r="BA12" s="888"/>
      <c r="BB12" s="888"/>
      <c r="BC12" s="888"/>
      <c r="BD12" s="888"/>
      <c r="BE12" s="888"/>
      <c r="BF12" s="888"/>
      <c r="BG12" s="888"/>
      <c r="BH12" s="888"/>
      <c r="BI12" s="888"/>
      <c r="BJ12" s="888"/>
      <c r="BK12" s="888"/>
      <c r="BL12" s="888"/>
      <c r="BM12" s="888"/>
      <c r="BN12" s="888"/>
      <c r="BO12" s="888"/>
      <c r="BP12" s="888"/>
      <c r="BQ12" s="888"/>
      <c r="BR12" s="888"/>
      <c r="BS12" s="888"/>
      <c r="BT12" s="888"/>
      <c r="BU12" s="888"/>
      <c r="BV12" s="888"/>
      <c r="BW12" s="888"/>
      <c r="BX12" s="888"/>
      <c r="BY12" s="888"/>
      <c r="BZ12" s="888"/>
      <c r="CA12" s="888"/>
      <c r="CB12" s="888"/>
      <c r="CC12" s="888"/>
      <c r="CD12" s="888"/>
      <c r="CE12" s="888"/>
      <c r="CF12" s="888"/>
      <c r="CG12" s="888"/>
      <c r="CH12" s="888"/>
      <c r="CI12" s="888"/>
      <c r="CJ12" s="888"/>
      <c r="CK12" s="888"/>
      <c r="CL12" s="888"/>
      <c r="CM12" s="888"/>
      <c r="CN12" s="888"/>
      <c r="CO12" s="888"/>
      <c r="CP12" s="888"/>
      <c r="CQ12" s="888"/>
      <c r="CR12" s="888"/>
      <c r="CS12" s="888"/>
      <c r="CT12" s="888"/>
      <c r="CU12" s="888"/>
      <c r="CV12" s="888"/>
      <c r="CW12" s="888"/>
      <c r="CX12" s="888"/>
      <c r="CY12" s="888"/>
      <c r="CZ12" s="888"/>
      <c r="DA12" s="888"/>
      <c r="DB12" s="888"/>
      <c r="DC12" s="888"/>
      <c r="DD12" s="888"/>
      <c r="DE12" s="888"/>
      <c r="DF12" s="888"/>
      <c r="DG12" s="888"/>
      <c r="DH12" s="888"/>
      <c r="DI12" s="888"/>
      <c r="DJ12" s="888"/>
      <c r="DK12" s="888"/>
      <c r="DL12" s="888"/>
      <c r="DM12" s="888"/>
      <c r="DN12" s="888"/>
      <c r="DO12" s="888"/>
      <c r="DP12" s="888"/>
      <c r="DQ12" s="888"/>
      <c r="DR12" s="888"/>
      <c r="DS12" s="888"/>
      <c r="DT12" s="888"/>
      <c r="DU12" s="888"/>
      <c r="DV12" s="888"/>
      <c r="DW12" s="888"/>
      <c r="DX12" s="888"/>
      <c r="DY12" s="888"/>
      <c r="DZ12" s="888"/>
      <c r="EA12" s="888"/>
      <c r="EB12" s="888"/>
      <c r="EC12" s="888"/>
      <c r="ED12" s="888"/>
      <c r="EE12" s="888"/>
      <c r="EF12" s="888"/>
      <c r="EG12" s="888"/>
      <c r="EH12" s="888"/>
      <c r="EI12" s="888"/>
      <c r="EJ12" s="888"/>
      <c r="EK12" s="888"/>
      <c r="EL12" s="888"/>
      <c r="EM12" s="888"/>
      <c r="EN12" s="888"/>
      <c r="EO12" s="888"/>
      <c r="EP12" s="888"/>
      <c r="EQ12" s="888"/>
      <c r="ER12" s="888"/>
      <c r="ES12" s="888"/>
      <c r="ET12" s="888"/>
      <c r="EU12" s="888"/>
      <c r="EV12" s="888"/>
      <c r="EW12" s="888"/>
      <c r="EX12" s="888"/>
      <c r="EY12" s="888"/>
      <c r="EZ12" s="888"/>
      <c r="FA12" s="888"/>
      <c r="FB12" s="888"/>
      <c r="FC12" s="888"/>
      <c r="FD12" s="888"/>
      <c r="FE12" s="888"/>
      <c r="FF12" s="888"/>
      <c r="FG12" s="888"/>
      <c r="FH12" s="888"/>
      <c r="FI12" s="888"/>
      <c r="FJ12" s="888"/>
      <c r="FK12" s="888"/>
      <c r="FL12" s="888"/>
      <c r="FM12" s="888"/>
      <c r="FN12" s="888"/>
      <c r="FO12" s="888"/>
      <c r="FP12" s="888"/>
      <c r="FQ12" s="888"/>
      <c r="FR12" s="888"/>
      <c r="FS12" s="888"/>
      <c r="FT12" s="888"/>
      <c r="FU12" s="888"/>
      <c r="FV12" s="888"/>
      <c r="FW12" s="888"/>
      <c r="FX12" s="888"/>
      <c r="FY12" s="888"/>
      <c r="FZ12" s="888"/>
      <c r="GA12" s="888"/>
      <c r="GB12" s="888"/>
      <c r="GC12" s="888"/>
      <c r="GD12" s="888"/>
      <c r="GE12" s="888"/>
      <c r="GF12" s="888"/>
      <c r="GG12" s="888"/>
      <c r="GH12" s="888"/>
      <c r="GI12" s="888"/>
      <c r="GJ12" s="888"/>
      <c r="GK12" s="888"/>
      <c r="GL12" s="888"/>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s="833" customFormat="1" ht="21" customHeight="1">
      <c r="A13" s="894" t="s">
        <v>604</v>
      </c>
      <c r="B13" s="298">
        <v>5</v>
      </c>
      <c r="C13" s="850">
        <v>13</v>
      </c>
      <c r="D13" s="850">
        <v>65</v>
      </c>
      <c r="E13" s="850">
        <v>13</v>
      </c>
      <c r="F13" s="850">
        <v>64</v>
      </c>
      <c r="G13" s="850">
        <v>160</v>
      </c>
      <c r="H13" s="850">
        <v>160</v>
      </c>
      <c r="I13" s="899">
        <f t="shared" si="1"/>
        <v>831</v>
      </c>
      <c r="J13" s="850">
        <v>58</v>
      </c>
      <c r="K13" s="899">
        <f t="shared" si="2"/>
        <v>22.33</v>
      </c>
      <c r="L13" s="899">
        <f t="shared" si="3"/>
        <v>853.33</v>
      </c>
      <c r="M13" s="900">
        <v>-127</v>
      </c>
      <c r="N13" s="901">
        <f t="shared" si="4"/>
        <v>726.33</v>
      </c>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8"/>
      <c r="BX13" s="888"/>
      <c r="BY13" s="888"/>
      <c r="BZ13" s="888"/>
      <c r="CA13" s="888"/>
      <c r="CB13" s="888"/>
      <c r="CC13" s="888"/>
      <c r="CD13" s="888"/>
      <c r="CE13" s="888"/>
      <c r="CF13" s="888"/>
      <c r="CG13" s="888"/>
      <c r="CH13" s="888"/>
      <c r="CI13" s="888"/>
      <c r="CJ13" s="888"/>
      <c r="CK13" s="888"/>
      <c r="CL13" s="888"/>
      <c r="CM13" s="888"/>
      <c r="CN13" s="888"/>
      <c r="CO13" s="888"/>
      <c r="CP13" s="888"/>
      <c r="CQ13" s="888"/>
      <c r="CR13" s="888"/>
      <c r="CS13" s="888"/>
      <c r="CT13" s="888"/>
      <c r="CU13" s="888"/>
      <c r="CV13" s="888"/>
      <c r="CW13" s="888"/>
      <c r="CX13" s="888"/>
      <c r="CY13" s="888"/>
      <c r="CZ13" s="888"/>
      <c r="DA13" s="888"/>
      <c r="DB13" s="888"/>
      <c r="DC13" s="888"/>
      <c r="DD13" s="888"/>
      <c r="DE13" s="888"/>
      <c r="DF13" s="888"/>
      <c r="DG13" s="888"/>
      <c r="DH13" s="888"/>
      <c r="DI13" s="888"/>
      <c r="DJ13" s="888"/>
      <c r="DK13" s="888"/>
      <c r="DL13" s="888"/>
      <c r="DM13" s="888"/>
      <c r="DN13" s="888"/>
      <c r="DO13" s="888"/>
      <c r="DP13" s="888"/>
      <c r="DQ13" s="888"/>
      <c r="DR13" s="888"/>
      <c r="DS13" s="888"/>
      <c r="DT13" s="888"/>
      <c r="DU13" s="888"/>
      <c r="DV13" s="888"/>
      <c r="DW13" s="888"/>
      <c r="DX13" s="888"/>
      <c r="DY13" s="888"/>
      <c r="DZ13" s="888"/>
      <c r="EA13" s="888"/>
      <c r="EB13" s="888"/>
      <c r="EC13" s="888"/>
      <c r="ED13" s="888"/>
      <c r="EE13" s="888"/>
      <c r="EF13" s="888"/>
      <c r="EG13" s="888"/>
      <c r="EH13" s="888"/>
      <c r="EI13" s="888"/>
      <c r="EJ13" s="888"/>
      <c r="EK13" s="888"/>
      <c r="EL13" s="888"/>
      <c r="EM13" s="888"/>
      <c r="EN13" s="888"/>
      <c r="EO13" s="888"/>
      <c r="EP13" s="888"/>
      <c r="EQ13" s="888"/>
      <c r="ER13" s="888"/>
      <c r="ES13" s="888"/>
      <c r="ET13" s="888"/>
      <c r="EU13" s="888"/>
      <c r="EV13" s="888"/>
      <c r="EW13" s="888"/>
      <c r="EX13" s="888"/>
      <c r="EY13" s="888"/>
      <c r="EZ13" s="888"/>
      <c r="FA13" s="888"/>
      <c r="FB13" s="888"/>
      <c r="FC13" s="888"/>
      <c r="FD13" s="888"/>
      <c r="FE13" s="888"/>
      <c r="FF13" s="888"/>
      <c r="FG13" s="888"/>
      <c r="FH13" s="888"/>
      <c r="FI13" s="888"/>
      <c r="FJ13" s="888"/>
      <c r="FK13" s="888"/>
      <c r="FL13" s="888"/>
      <c r="FM13" s="888"/>
      <c r="FN13" s="888"/>
      <c r="FO13" s="888"/>
      <c r="FP13" s="888"/>
      <c r="FQ13" s="888"/>
      <c r="FR13" s="888"/>
      <c r="FS13" s="888"/>
      <c r="FT13" s="888"/>
      <c r="FU13" s="888"/>
      <c r="FV13" s="888"/>
      <c r="FW13" s="888"/>
      <c r="FX13" s="888"/>
      <c r="FY13" s="888"/>
      <c r="FZ13" s="888"/>
      <c r="GA13" s="888"/>
      <c r="GB13" s="888"/>
      <c r="GC13" s="888"/>
      <c r="GD13" s="888"/>
      <c r="GE13" s="888"/>
      <c r="GF13" s="888"/>
      <c r="GG13" s="888"/>
      <c r="GH13" s="888"/>
      <c r="GI13" s="888"/>
      <c r="GJ13" s="888"/>
      <c r="GK13" s="888"/>
      <c r="GL13" s="888"/>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s="833" customFormat="1" ht="21" customHeight="1">
      <c r="A14" s="894" t="s">
        <v>607</v>
      </c>
      <c r="B14" s="298">
        <v>15</v>
      </c>
      <c r="C14" s="850">
        <v>14</v>
      </c>
      <c r="D14" s="850">
        <v>70</v>
      </c>
      <c r="E14" s="850">
        <v>14</v>
      </c>
      <c r="F14" s="850">
        <v>71</v>
      </c>
      <c r="G14" s="850">
        <v>156</v>
      </c>
      <c r="H14" s="850">
        <v>156</v>
      </c>
      <c r="I14" s="899">
        <f t="shared" si="1"/>
        <v>879</v>
      </c>
      <c r="J14" s="850">
        <v>62</v>
      </c>
      <c r="K14" s="899">
        <f t="shared" si="2"/>
        <v>23.87</v>
      </c>
      <c r="L14" s="899">
        <f t="shared" si="3"/>
        <v>902.87</v>
      </c>
      <c r="M14" s="900">
        <v>247</v>
      </c>
      <c r="N14" s="901">
        <f t="shared" si="4"/>
        <v>1149.87</v>
      </c>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8"/>
      <c r="AY14" s="888"/>
      <c r="AZ14" s="888"/>
      <c r="BA14" s="888"/>
      <c r="BB14" s="888"/>
      <c r="BC14" s="888"/>
      <c r="BD14" s="888"/>
      <c r="BE14" s="888"/>
      <c r="BF14" s="888"/>
      <c r="BG14" s="888"/>
      <c r="BH14" s="888"/>
      <c r="BI14" s="888"/>
      <c r="BJ14" s="888"/>
      <c r="BK14" s="888"/>
      <c r="BL14" s="888"/>
      <c r="BM14" s="888"/>
      <c r="BN14" s="888"/>
      <c r="BO14" s="888"/>
      <c r="BP14" s="888"/>
      <c r="BQ14" s="888"/>
      <c r="BR14" s="888"/>
      <c r="BS14" s="888"/>
      <c r="BT14" s="888"/>
      <c r="BU14" s="888"/>
      <c r="BV14" s="888"/>
      <c r="BW14" s="888"/>
      <c r="BX14" s="888"/>
      <c r="BY14" s="888"/>
      <c r="BZ14" s="888"/>
      <c r="CA14" s="888"/>
      <c r="CB14" s="888"/>
      <c r="CC14" s="888"/>
      <c r="CD14" s="888"/>
      <c r="CE14" s="888"/>
      <c r="CF14" s="888"/>
      <c r="CG14" s="888"/>
      <c r="CH14" s="888"/>
      <c r="CI14" s="888"/>
      <c r="CJ14" s="888"/>
      <c r="CK14" s="888"/>
      <c r="CL14" s="888"/>
      <c r="CM14" s="888"/>
      <c r="CN14" s="888"/>
      <c r="CO14" s="888"/>
      <c r="CP14" s="888"/>
      <c r="CQ14" s="888"/>
      <c r="CR14" s="888"/>
      <c r="CS14" s="888"/>
      <c r="CT14" s="888"/>
      <c r="CU14" s="888"/>
      <c r="CV14" s="888"/>
      <c r="CW14" s="888"/>
      <c r="CX14" s="888"/>
      <c r="CY14" s="888"/>
      <c r="CZ14" s="888"/>
      <c r="DA14" s="888"/>
      <c r="DB14" s="888"/>
      <c r="DC14" s="888"/>
      <c r="DD14" s="888"/>
      <c r="DE14" s="888"/>
      <c r="DF14" s="888"/>
      <c r="DG14" s="888"/>
      <c r="DH14" s="888"/>
      <c r="DI14" s="888"/>
      <c r="DJ14" s="888"/>
      <c r="DK14" s="888"/>
      <c r="DL14" s="888"/>
      <c r="DM14" s="888"/>
      <c r="DN14" s="888"/>
      <c r="DO14" s="888"/>
      <c r="DP14" s="888"/>
      <c r="DQ14" s="888"/>
      <c r="DR14" s="888"/>
      <c r="DS14" s="888"/>
      <c r="DT14" s="888"/>
      <c r="DU14" s="888"/>
      <c r="DV14" s="888"/>
      <c r="DW14" s="888"/>
      <c r="DX14" s="888"/>
      <c r="DY14" s="888"/>
      <c r="DZ14" s="888"/>
      <c r="EA14" s="888"/>
      <c r="EB14" s="888"/>
      <c r="EC14" s="888"/>
      <c r="ED14" s="888"/>
      <c r="EE14" s="888"/>
      <c r="EF14" s="888"/>
      <c r="EG14" s="888"/>
      <c r="EH14" s="888"/>
      <c r="EI14" s="888"/>
      <c r="EJ14" s="888"/>
      <c r="EK14" s="888"/>
      <c r="EL14" s="888"/>
      <c r="EM14" s="888"/>
      <c r="EN14" s="888"/>
      <c r="EO14" s="888"/>
      <c r="EP14" s="888"/>
      <c r="EQ14" s="888"/>
      <c r="ER14" s="888"/>
      <c r="ES14" s="888"/>
      <c r="ET14" s="888"/>
      <c r="EU14" s="888"/>
      <c r="EV14" s="888"/>
      <c r="EW14" s="888"/>
      <c r="EX14" s="888"/>
      <c r="EY14" s="888"/>
      <c r="EZ14" s="888"/>
      <c r="FA14" s="888"/>
      <c r="FB14" s="888"/>
      <c r="FC14" s="888"/>
      <c r="FD14" s="888"/>
      <c r="FE14" s="888"/>
      <c r="FF14" s="888"/>
      <c r="FG14" s="888"/>
      <c r="FH14" s="888"/>
      <c r="FI14" s="888"/>
      <c r="FJ14" s="888"/>
      <c r="FK14" s="888"/>
      <c r="FL14" s="888"/>
      <c r="FM14" s="888"/>
      <c r="FN14" s="888"/>
      <c r="FO14" s="888"/>
      <c r="FP14" s="888"/>
      <c r="FQ14" s="888"/>
      <c r="FR14" s="888"/>
      <c r="FS14" s="888"/>
      <c r="FT14" s="888"/>
      <c r="FU14" s="888"/>
      <c r="FV14" s="888"/>
      <c r="FW14" s="888"/>
      <c r="FX14" s="888"/>
      <c r="FY14" s="888"/>
      <c r="FZ14" s="888"/>
      <c r="GA14" s="888"/>
      <c r="GB14" s="888"/>
      <c r="GC14" s="888"/>
      <c r="GD14" s="888"/>
      <c r="GE14" s="888"/>
      <c r="GF14" s="888"/>
      <c r="GG14" s="888"/>
      <c r="GH14" s="888"/>
      <c r="GI14" s="888"/>
      <c r="GJ14" s="888"/>
      <c r="GK14" s="888"/>
      <c r="GL14" s="888"/>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s="833" customFormat="1" ht="21" customHeight="1">
      <c r="A15" s="894" t="s">
        <v>978</v>
      </c>
      <c r="B15" s="298">
        <v>10</v>
      </c>
      <c r="C15" s="850">
        <v>9</v>
      </c>
      <c r="D15" s="850">
        <v>43</v>
      </c>
      <c r="E15" s="850">
        <v>9</v>
      </c>
      <c r="F15" s="850">
        <v>44</v>
      </c>
      <c r="G15" s="850">
        <v>109</v>
      </c>
      <c r="H15" s="850">
        <v>109</v>
      </c>
      <c r="I15" s="899">
        <f t="shared" si="1"/>
        <v>585</v>
      </c>
      <c r="J15" s="850">
        <v>38</v>
      </c>
      <c r="K15" s="899">
        <f t="shared" si="2"/>
        <v>14.63</v>
      </c>
      <c r="L15" s="899">
        <f t="shared" si="3"/>
        <v>599.63</v>
      </c>
      <c r="M15" s="900">
        <v>10</v>
      </c>
      <c r="N15" s="901">
        <f t="shared" si="4"/>
        <v>609.63</v>
      </c>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8"/>
      <c r="AY15" s="888"/>
      <c r="AZ15" s="888"/>
      <c r="BA15" s="888"/>
      <c r="BB15" s="888"/>
      <c r="BC15" s="888"/>
      <c r="BD15" s="888"/>
      <c r="BE15" s="888"/>
      <c r="BF15" s="888"/>
      <c r="BG15" s="888"/>
      <c r="BH15" s="888"/>
      <c r="BI15" s="888"/>
      <c r="BJ15" s="888"/>
      <c r="BK15" s="888"/>
      <c r="BL15" s="888"/>
      <c r="BM15" s="888"/>
      <c r="BN15" s="888"/>
      <c r="BO15" s="888"/>
      <c r="BP15" s="888"/>
      <c r="BQ15" s="888"/>
      <c r="BR15" s="888"/>
      <c r="BS15" s="888"/>
      <c r="BT15" s="888"/>
      <c r="BU15" s="888"/>
      <c r="BV15" s="888"/>
      <c r="BW15" s="888"/>
      <c r="BX15" s="888"/>
      <c r="BY15" s="888"/>
      <c r="BZ15" s="888"/>
      <c r="CA15" s="888"/>
      <c r="CB15" s="888"/>
      <c r="CC15" s="888"/>
      <c r="CD15" s="888"/>
      <c r="CE15" s="888"/>
      <c r="CF15" s="888"/>
      <c r="CG15" s="888"/>
      <c r="CH15" s="888"/>
      <c r="CI15" s="888"/>
      <c r="CJ15" s="888"/>
      <c r="CK15" s="888"/>
      <c r="CL15" s="888"/>
      <c r="CM15" s="888"/>
      <c r="CN15" s="888"/>
      <c r="CO15" s="888"/>
      <c r="CP15" s="888"/>
      <c r="CQ15" s="888"/>
      <c r="CR15" s="888"/>
      <c r="CS15" s="888"/>
      <c r="CT15" s="888"/>
      <c r="CU15" s="888"/>
      <c r="CV15" s="888"/>
      <c r="CW15" s="888"/>
      <c r="CX15" s="888"/>
      <c r="CY15" s="888"/>
      <c r="CZ15" s="888"/>
      <c r="DA15" s="888"/>
      <c r="DB15" s="888"/>
      <c r="DC15" s="888"/>
      <c r="DD15" s="888"/>
      <c r="DE15" s="888"/>
      <c r="DF15" s="888"/>
      <c r="DG15" s="888"/>
      <c r="DH15" s="888"/>
      <c r="DI15" s="888"/>
      <c r="DJ15" s="888"/>
      <c r="DK15" s="888"/>
      <c r="DL15" s="888"/>
      <c r="DM15" s="888"/>
      <c r="DN15" s="888"/>
      <c r="DO15" s="888"/>
      <c r="DP15" s="888"/>
      <c r="DQ15" s="888"/>
      <c r="DR15" s="888"/>
      <c r="DS15" s="888"/>
      <c r="DT15" s="888"/>
      <c r="DU15" s="888"/>
      <c r="DV15" s="888"/>
      <c r="DW15" s="888"/>
      <c r="DX15" s="888"/>
      <c r="DY15" s="888"/>
      <c r="DZ15" s="888"/>
      <c r="EA15" s="888"/>
      <c r="EB15" s="888"/>
      <c r="EC15" s="888"/>
      <c r="ED15" s="888"/>
      <c r="EE15" s="888"/>
      <c r="EF15" s="888"/>
      <c r="EG15" s="888"/>
      <c r="EH15" s="888"/>
      <c r="EI15" s="888"/>
      <c r="EJ15" s="888"/>
      <c r="EK15" s="888"/>
      <c r="EL15" s="888"/>
      <c r="EM15" s="888"/>
      <c r="EN15" s="888"/>
      <c r="EO15" s="888"/>
      <c r="EP15" s="888"/>
      <c r="EQ15" s="888"/>
      <c r="ER15" s="888"/>
      <c r="ES15" s="888"/>
      <c r="ET15" s="888"/>
      <c r="EU15" s="888"/>
      <c r="EV15" s="888"/>
      <c r="EW15" s="888"/>
      <c r="EX15" s="888"/>
      <c r="EY15" s="888"/>
      <c r="EZ15" s="888"/>
      <c r="FA15" s="888"/>
      <c r="FB15" s="888"/>
      <c r="FC15" s="888"/>
      <c r="FD15" s="888"/>
      <c r="FE15" s="888"/>
      <c r="FF15" s="888"/>
      <c r="FG15" s="888"/>
      <c r="FH15" s="888"/>
      <c r="FI15" s="888"/>
      <c r="FJ15" s="888"/>
      <c r="FK15" s="888"/>
      <c r="FL15" s="888"/>
      <c r="FM15" s="888"/>
      <c r="FN15" s="888"/>
      <c r="FO15" s="888"/>
      <c r="FP15" s="888"/>
      <c r="FQ15" s="888"/>
      <c r="FR15" s="888"/>
      <c r="FS15" s="888"/>
      <c r="FT15" s="888"/>
      <c r="FU15" s="888"/>
      <c r="FV15" s="888"/>
      <c r="FW15" s="888"/>
      <c r="FX15" s="888"/>
      <c r="FY15" s="888"/>
      <c r="FZ15" s="888"/>
      <c r="GA15" s="888"/>
      <c r="GB15" s="888"/>
      <c r="GC15" s="888"/>
      <c r="GD15" s="888"/>
      <c r="GE15" s="888"/>
      <c r="GF15" s="888"/>
      <c r="GG15" s="888"/>
      <c r="GH15" s="888"/>
      <c r="GI15" s="888"/>
      <c r="GJ15" s="888"/>
      <c r="GK15" s="888"/>
      <c r="GL15" s="888"/>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833" customFormat="1" ht="21" customHeight="1">
      <c r="A16" s="894" t="s">
        <v>610</v>
      </c>
      <c r="B16" s="298">
        <v>1</v>
      </c>
      <c r="C16" s="850">
        <v>7</v>
      </c>
      <c r="D16" s="850">
        <v>32</v>
      </c>
      <c r="E16" s="850">
        <v>7</v>
      </c>
      <c r="F16" s="850">
        <v>32</v>
      </c>
      <c r="G16" s="850">
        <v>79</v>
      </c>
      <c r="H16" s="850">
        <v>79</v>
      </c>
      <c r="I16" s="899">
        <f t="shared" si="1"/>
        <v>410</v>
      </c>
      <c r="J16" s="850">
        <v>30</v>
      </c>
      <c r="K16" s="899">
        <f t="shared" si="2"/>
        <v>11.55</v>
      </c>
      <c r="L16" s="899">
        <f t="shared" si="3"/>
        <v>421.55</v>
      </c>
      <c r="M16" s="900">
        <v>112</v>
      </c>
      <c r="N16" s="901">
        <f t="shared" si="4"/>
        <v>533.55</v>
      </c>
      <c r="O16" s="888"/>
      <c r="P16" s="888"/>
      <c r="Q16" s="888"/>
      <c r="R16" s="888"/>
      <c r="S16" s="888"/>
      <c r="T16" s="888"/>
      <c r="U16" s="888"/>
      <c r="V16" s="888"/>
      <c r="W16" s="888"/>
      <c r="X16" s="888"/>
      <c r="Y16" s="888"/>
      <c r="Z16" s="888"/>
      <c r="AA16" s="888"/>
      <c r="AB16" s="888"/>
      <c r="AC16" s="888"/>
      <c r="AD16" s="888"/>
      <c r="AE16" s="888"/>
      <c r="AF16" s="888"/>
      <c r="AG16" s="888"/>
      <c r="AH16" s="888"/>
      <c r="AI16" s="888"/>
      <c r="AJ16" s="888"/>
      <c r="AK16" s="888"/>
      <c r="AL16" s="888"/>
      <c r="AM16" s="888"/>
      <c r="AN16" s="888"/>
      <c r="AO16" s="888"/>
      <c r="AP16" s="888"/>
      <c r="AQ16" s="888"/>
      <c r="AR16" s="888"/>
      <c r="AS16" s="888"/>
      <c r="AT16" s="888"/>
      <c r="AU16" s="888"/>
      <c r="AV16" s="888"/>
      <c r="AW16" s="888"/>
      <c r="AX16" s="888"/>
      <c r="AY16" s="888"/>
      <c r="AZ16" s="888"/>
      <c r="BA16" s="888"/>
      <c r="BB16" s="888"/>
      <c r="BC16" s="888"/>
      <c r="BD16" s="888"/>
      <c r="BE16" s="888"/>
      <c r="BF16" s="888"/>
      <c r="BG16" s="888"/>
      <c r="BH16" s="888"/>
      <c r="BI16" s="888"/>
      <c r="BJ16" s="888"/>
      <c r="BK16" s="888"/>
      <c r="BL16" s="888"/>
      <c r="BM16" s="888"/>
      <c r="BN16" s="888"/>
      <c r="BO16" s="888"/>
      <c r="BP16" s="888"/>
      <c r="BQ16" s="888"/>
      <c r="BR16" s="888"/>
      <c r="BS16" s="888"/>
      <c r="BT16" s="888"/>
      <c r="BU16" s="888"/>
      <c r="BV16" s="888"/>
      <c r="BW16" s="888"/>
      <c r="BX16" s="888"/>
      <c r="BY16" s="888"/>
      <c r="BZ16" s="888"/>
      <c r="CA16" s="888"/>
      <c r="CB16" s="888"/>
      <c r="CC16" s="888"/>
      <c r="CD16" s="888"/>
      <c r="CE16" s="888"/>
      <c r="CF16" s="888"/>
      <c r="CG16" s="888"/>
      <c r="CH16" s="888"/>
      <c r="CI16" s="888"/>
      <c r="CJ16" s="888"/>
      <c r="CK16" s="888"/>
      <c r="CL16" s="888"/>
      <c r="CM16" s="888"/>
      <c r="CN16" s="888"/>
      <c r="CO16" s="888"/>
      <c r="CP16" s="888"/>
      <c r="CQ16" s="888"/>
      <c r="CR16" s="888"/>
      <c r="CS16" s="888"/>
      <c r="CT16" s="888"/>
      <c r="CU16" s="888"/>
      <c r="CV16" s="888"/>
      <c r="CW16" s="888"/>
      <c r="CX16" s="888"/>
      <c r="CY16" s="888"/>
      <c r="CZ16" s="888"/>
      <c r="DA16" s="888"/>
      <c r="DB16" s="888"/>
      <c r="DC16" s="888"/>
      <c r="DD16" s="888"/>
      <c r="DE16" s="888"/>
      <c r="DF16" s="888"/>
      <c r="DG16" s="888"/>
      <c r="DH16" s="888"/>
      <c r="DI16" s="888"/>
      <c r="DJ16" s="888"/>
      <c r="DK16" s="888"/>
      <c r="DL16" s="888"/>
      <c r="DM16" s="888"/>
      <c r="DN16" s="888"/>
      <c r="DO16" s="888"/>
      <c r="DP16" s="888"/>
      <c r="DQ16" s="888"/>
      <c r="DR16" s="888"/>
      <c r="DS16" s="888"/>
      <c r="DT16" s="888"/>
      <c r="DU16" s="888"/>
      <c r="DV16" s="888"/>
      <c r="DW16" s="888"/>
      <c r="DX16" s="888"/>
      <c r="DY16" s="888"/>
      <c r="DZ16" s="888"/>
      <c r="EA16" s="888"/>
      <c r="EB16" s="888"/>
      <c r="EC16" s="888"/>
      <c r="ED16" s="888"/>
      <c r="EE16" s="888"/>
      <c r="EF16" s="888"/>
      <c r="EG16" s="888"/>
      <c r="EH16" s="888"/>
      <c r="EI16" s="888"/>
      <c r="EJ16" s="888"/>
      <c r="EK16" s="888"/>
      <c r="EL16" s="888"/>
      <c r="EM16" s="888"/>
      <c r="EN16" s="888"/>
      <c r="EO16" s="888"/>
      <c r="EP16" s="888"/>
      <c r="EQ16" s="888"/>
      <c r="ER16" s="888"/>
      <c r="ES16" s="888"/>
      <c r="ET16" s="888"/>
      <c r="EU16" s="888"/>
      <c r="EV16" s="888"/>
      <c r="EW16" s="888"/>
      <c r="EX16" s="888"/>
      <c r="EY16" s="888"/>
      <c r="EZ16" s="888"/>
      <c r="FA16" s="888"/>
      <c r="FB16" s="888"/>
      <c r="FC16" s="888"/>
      <c r="FD16" s="888"/>
      <c r="FE16" s="888"/>
      <c r="FF16" s="888"/>
      <c r="FG16" s="888"/>
      <c r="FH16" s="888"/>
      <c r="FI16" s="888"/>
      <c r="FJ16" s="888"/>
      <c r="FK16" s="888"/>
      <c r="FL16" s="888"/>
      <c r="FM16" s="888"/>
      <c r="FN16" s="888"/>
      <c r="FO16" s="888"/>
      <c r="FP16" s="888"/>
      <c r="FQ16" s="888"/>
      <c r="FR16" s="888"/>
      <c r="FS16" s="888"/>
      <c r="FT16" s="888"/>
      <c r="FU16" s="888"/>
      <c r="FV16" s="888"/>
      <c r="FW16" s="888"/>
      <c r="FX16" s="888"/>
      <c r="FY16" s="888"/>
      <c r="FZ16" s="888"/>
      <c r="GA16" s="888"/>
      <c r="GB16" s="888"/>
      <c r="GC16" s="888"/>
      <c r="GD16" s="888"/>
      <c r="GE16" s="888"/>
      <c r="GF16" s="888"/>
      <c r="GG16" s="888"/>
      <c r="GH16" s="888"/>
      <c r="GI16" s="888"/>
      <c r="GJ16" s="888"/>
      <c r="GK16" s="888"/>
      <c r="GL16" s="888"/>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833" customFormat="1" ht="21" customHeight="1">
      <c r="A17" s="894" t="s">
        <v>617</v>
      </c>
      <c r="B17" s="298">
        <v>1</v>
      </c>
      <c r="C17" s="850">
        <v>7</v>
      </c>
      <c r="D17" s="850">
        <v>36</v>
      </c>
      <c r="E17" s="850">
        <v>7</v>
      </c>
      <c r="F17" s="850">
        <v>37</v>
      </c>
      <c r="G17" s="850">
        <v>81</v>
      </c>
      <c r="H17" s="850">
        <v>81</v>
      </c>
      <c r="I17" s="899">
        <f t="shared" si="1"/>
        <v>434</v>
      </c>
      <c r="J17" s="850">
        <v>32</v>
      </c>
      <c r="K17" s="899">
        <f t="shared" si="2"/>
        <v>12.32</v>
      </c>
      <c r="L17" s="899">
        <f t="shared" si="3"/>
        <v>446.32</v>
      </c>
      <c r="M17" s="900">
        <v>-35</v>
      </c>
      <c r="N17" s="901">
        <f t="shared" si="4"/>
        <v>411.32</v>
      </c>
      <c r="O17" s="888"/>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c r="AM17" s="888"/>
      <c r="AN17" s="888"/>
      <c r="AO17" s="888"/>
      <c r="AP17" s="888"/>
      <c r="AQ17" s="888"/>
      <c r="AR17" s="888"/>
      <c r="AS17" s="888"/>
      <c r="AT17" s="888"/>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8"/>
      <c r="BX17" s="888"/>
      <c r="BY17" s="888"/>
      <c r="BZ17" s="888"/>
      <c r="CA17" s="888"/>
      <c r="CB17" s="888"/>
      <c r="CC17" s="888"/>
      <c r="CD17" s="888"/>
      <c r="CE17" s="888"/>
      <c r="CF17" s="888"/>
      <c r="CG17" s="888"/>
      <c r="CH17" s="888"/>
      <c r="CI17" s="888"/>
      <c r="CJ17" s="888"/>
      <c r="CK17" s="888"/>
      <c r="CL17" s="888"/>
      <c r="CM17" s="888"/>
      <c r="CN17" s="888"/>
      <c r="CO17" s="888"/>
      <c r="CP17" s="888"/>
      <c r="CQ17" s="888"/>
      <c r="CR17" s="888"/>
      <c r="CS17" s="888"/>
      <c r="CT17" s="888"/>
      <c r="CU17" s="888"/>
      <c r="CV17" s="888"/>
      <c r="CW17" s="888"/>
      <c r="CX17" s="888"/>
      <c r="CY17" s="888"/>
      <c r="CZ17" s="888"/>
      <c r="DA17" s="888"/>
      <c r="DB17" s="888"/>
      <c r="DC17" s="888"/>
      <c r="DD17" s="888"/>
      <c r="DE17" s="888"/>
      <c r="DF17" s="888"/>
      <c r="DG17" s="888"/>
      <c r="DH17" s="888"/>
      <c r="DI17" s="888"/>
      <c r="DJ17" s="888"/>
      <c r="DK17" s="888"/>
      <c r="DL17" s="888"/>
      <c r="DM17" s="888"/>
      <c r="DN17" s="888"/>
      <c r="DO17" s="888"/>
      <c r="DP17" s="888"/>
      <c r="DQ17" s="888"/>
      <c r="DR17" s="888"/>
      <c r="DS17" s="888"/>
      <c r="DT17" s="888"/>
      <c r="DU17" s="888"/>
      <c r="DV17" s="888"/>
      <c r="DW17" s="888"/>
      <c r="DX17" s="888"/>
      <c r="DY17" s="888"/>
      <c r="DZ17" s="888"/>
      <c r="EA17" s="888"/>
      <c r="EB17" s="888"/>
      <c r="EC17" s="888"/>
      <c r="ED17" s="888"/>
      <c r="EE17" s="888"/>
      <c r="EF17" s="888"/>
      <c r="EG17" s="888"/>
      <c r="EH17" s="888"/>
      <c r="EI17" s="888"/>
      <c r="EJ17" s="888"/>
      <c r="EK17" s="888"/>
      <c r="EL17" s="888"/>
      <c r="EM17" s="888"/>
      <c r="EN17" s="888"/>
      <c r="EO17" s="888"/>
      <c r="EP17" s="888"/>
      <c r="EQ17" s="888"/>
      <c r="ER17" s="888"/>
      <c r="ES17" s="888"/>
      <c r="ET17" s="888"/>
      <c r="EU17" s="888"/>
      <c r="EV17" s="888"/>
      <c r="EW17" s="888"/>
      <c r="EX17" s="888"/>
      <c r="EY17" s="888"/>
      <c r="EZ17" s="888"/>
      <c r="FA17" s="888"/>
      <c r="FB17" s="888"/>
      <c r="FC17" s="888"/>
      <c r="FD17" s="888"/>
      <c r="FE17" s="888"/>
      <c r="FF17" s="888"/>
      <c r="FG17" s="888"/>
      <c r="FH17" s="888"/>
      <c r="FI17" s="888"/>
      <c r="FJ17" s="888"/>
      <c r="FK17" s="888"/>
      <c r="FL17" s="888"/>
      <c r="FM17" s="888"/>
      <c r="FN17" s="888"/>
      <c r="FO17" s="888"/>
      <c r="FP17" s="888"/>
      <c r="FQ17" s="888"/>
      <c r="FR17" s="888"/>
      <c r="FS17" s="888"/>
      <c r="FT17" s="888"/>
      <c r="FU17" s="888"/>
      <c r="FV17" s="888"/>
      <c r="FW17" s="888"/>
      <c r="FX17" s="888"/>
      <c r="FY17" s="888"/>
      <c r="FZ17" s="888"/>
      <c r="GA17" s="888"/>
      <c r="GB17" s="888"/>
      <c r="GC17" s="888"/>
      <c r="GD17" s="888"/>
      <c r="GE17" s="888"/>
      <c r="GF17" s="888"/>
      <c r="GG17" s="888"/>
      <c r="GH17" s="888"/>
      <c r="GI17" s="888"/>
      <c r="GJ17" s="888"/>
      <c r="GK17" s="888"/>
      <c r="GL17" s="888"/>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833" customFormat="1" ht="21" customHeight="1">
      <c r="A18" s="894" t="s">
        <v>620</v>
      </c>
      <c r="B18" s="298">
        <v>5</v>
      </c>
      <c r="C18" s="850">
        <v>21</v>
      </c>
      <c r="D18" s="850">
        <v>106</v>
      </c>
      <c r="E18" s="850">
        <v>21</v>
      </c>
      <c r="F18" s="850">
        <v>107</v>
      </c>
      <c r="G18" s="850">
        <v>240</v>
      </c>
      <c r="H18" s="850">
        <v>240</v>
      </c>
      <c r="I18" s="899">
        <f t="shared" si="1"/>
        <v>1287</v>
      </c>
      <c r="J18" s="850">
        <v>94</v>
      </c>
      <c r="K18" s="899">
        <f t="shared" si="2"/>
        <v>36.19</v>
      </c>
      <c r="L18" s="899">
        <f t="shared" si="3"/>
        <v>1323.19</v>
      </c>
      <c r="M18" s="900">
        <v>-225</v>
      </c>
      <c r="N18" s="901">
        <f t="shared" si="4"/>
        <v>1098.19</v>
      </c>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8"/>
      <c r="AL18" s="888"/>
      <c r="AM18" s="888"/>
      <c r="AN18" s="888"/>
      <c r="AO18" s="888"/>
      <c r="AP18" s="888"/>
      <c r="AQ18" s="888"/>
      <c r="AR18" s="888"/>
      <c r="AS18" s="888"/>
      <c r="AT18" s="888"/>
      <c r="AU18" s="888"/>
      <c r="AV18" s="888"/>
      <c r="AW18" s="888"/>
      <c r="AX18" s="888"/>
      <c r="AY18" s="888"/>
      <c r="AZ18" s="888"/>
      <c r="BA18" s="888"/>
      <c r="BB18" s="888"/>
      <c r="BC18" s="888"/>
      <c r="BD18" s="888"/>
      <c r="BE18" s="888"/>
      <c r="BF18" s="888"/>
      <c r="BG18" s="888"/>
      <c r="BH18" s="888"/>
      <c r="BI18" s="888"/>
      <c r="BJ18" s="888"/>
      <c r="BK18" s="888"/>
      <c r="BL18" s="888"/>
      <c r="BM18" s="888"/>
      <c r="BN18" s="888"/>
      <c r="BO18" s="888"/>
      <c r="BP18" s="888"/>
      <c r="BQ18" s="888"/>
      <c r="BR18" s="888"/>
      <c r="BS18" s="888"/>
      <c r="BT18" s="888"/>
      <c r="BU18" s="888"/>
      <c r="BV18" s="888"/>
      <c r="BW18" s="888"/>
      <c r="BX18" s="888"/>
      <c r="BY18" s="888"/>
      <c r="BZ18" s="888"/>
      <c r="CA18" s="888"/>
      <c r="CB18" s="888"/>
      <c r="CC18" s="888"/>
      <c r="CD18" s="888"/>
      <c r="CE18" s="888"/>
      <c r="CF18" s="888"/>
      <c r="CG18" s="888"/>
      <c r="CH18" s="888"/>
      <c r="CI18" s="888"/>
      <c r="CJ18" s="888"/>
      <c r="CK18" s="888"/>
      <c r="CL18" s="888"/>
      <c r="CM18" s="888"/>
      <c r="CN18" s="888"/>
      <c r="CO18" s="888"/>
      <c r="CP18" s="888"/>
      <c r="CQ18" s="888"/>
      <c r="CR18" s="888"/>
      <c r="CS18" s="888"/>
      <c r="CT18" s="888"/>
      <c r="CU18" s="888"/>
      <c r="CV18" s="888"/>
      <c r="CW18" s="888"/>
      <c r="CX18" s="888"/>
      <c r="CY18" s="888"/>
      <c r="CZ18" s="888"/>
      <c r="DA18" s="888"/>
      <c r="DB18" s="888"/>
      <c r="DC18" s="888"/>
      <c r="DD18" s="888"/>
      <c r="DE18" s="888"/>
      <c r="DF18" s="888"/>
      <c r="DG18" s="888"/>
      <c r="DH18" s="888"/>
      <c r="DI18" s="888"/>
      <c r="DJ18" s="888"/>
      <c r="DK18" s="888"/>
      <c r="DL18" s="888"/>
      <c r="DM18" s="888"/>
      <c r="DN18" s="888"/>
      <c r="DO18" s="888"/>
      <c r="DP18" s="888"/>
      <c r="DQ18" s="888"/>
      <c r="DR18" s="888"/>
      <c r="DS18" s="888"/>
      <c r="DT18" s="888"/>
      <c r="DU18" s="888"/>
      <c r="DV18" s="888"/>
      <c r="DW18" s="888"/>
      <c r="DX18" s="888"/>
      <c r="DY18" s="888"/>
      <c r="DZ18" s="888"/>
      <c r="EA18" s="888"/>
      <c r="EB18" s="888"/>
      <c r="EC18" s="888"/>
      <c r="ED18" s="888"/>
      <c r="EE18" s="888"/>
      <c r="EF18" s="888"/>
      <c r="EG18" s="888"/>
      <c r="EH18" s="888"/>
      <c r="EI18" s="888"/>
      <c r="EJ18" s="888"/>
      <c r="EK18" s="888"/>
      <c r="EL18" s="888"/>
      <c r="EM18" s="888"/>
      <c r="EN18" s="888"/>
      <c r="EO18" s="888"/>
      <c r="EP18" s="888"/>
      <c r="EQ18" s="888"/>
      <c r="ER18" s="888"/>
      <c r="ES18" s="888"/>
      <c r="ET18" s="888"/>
      <c r="EU18" s="888"/>
      <c r="EV18" s="888"/>
      <c r="EW18" s="888"/>
      <c r="EX18" s="888"/>
      <c r="EY18" s="888"/>
      <c r="EZ18" s="888"/>
      <c r="FA18" s="888"/>
      <c r="FB18" s="888"/>
      <c r="FC18" s="888"/>
      <c r="FD18" s="888"/>
      <c r="FE18" s="888"/>
      <c r="FF18" s="888"/>
      <c r="FG18" s="888"/>
      <c r="FH18" s="888"/>
      <c r="FI18" s="888"/>
      <c r="FJ18" s="888"/>
      <c r="FK18" s="888"/>
      <c r="FL18" s="888"/>
      <c r="FM18" s="888"/>
      <c r="FN18" s="888"/>
      <c r="FO18" s="888"/>
      <c r="FP18" s="888"/>
      <c r="FQ18" s="888"/>
      <c r="FR18" s="888"/>
      <c r="FS18" s="888"/>
      <c r="FT18" s="888"/>
      <c r="FU18" s="888"/>
      <c r="FV18" s="888"/>
      <c r="FW18" s="888"/>
      <c r="FX18" s="888"/>
      <c r="FY18" s="888"/>
      <c r="FZ18" s="888"/>
      <c r="GA18" s="888"/>
      <c r="GB18" s="888"/>
      <c r="GC18" s="888"/>
      <c r="GD18" s="888"/>
      <c r="GE18" s="888"/>
      <c r="GF18" s="888"/>
      <c r="GG18" s="888"/>
      <c r="GH18" s="888"/>
      <c r="GI18" s="888"/>
      <c r="GJ18" s="888"/>
      <c r="GK18" s="888"/>
      <c r="GL18" s="888"/>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833" customFormat="1" ht="21" customHeight="1">
      <c r="A19" s="894" t="s">
        <v>625</v>
      </c>
      <c r="B19" s="850">
        <v>16</v>
      </c>
      <c r="C19" s="850">
        <v>18</v>
      </c>
      <c r="D19" s="850">
        <v>90</v>
      </c>
      <c r="E19" s="850">
        <v>18</v>
      </c>
      <c r="F19" s="850">
        <v>92</v>
      </c>
      <c r="G19" s="850">
        <v>231</v>
      </c>
      <c r="H19" s="850">
        <v>231</v>
      </c>
      <c r="I19" s="899">
        <f t="shared" si="1"/>
        <v>1213</v>
      </c>
      <c r="J19" s="850">
        <v>80</v>
      </c>
      <c r="K19" s="899">
        <f t="shared" si="2"/>
        <v>30.8</v>
      </c>
      <c r="L19" s="899">
        <f t="shared" si="3"/>
        <v>1243.8</v>
      </c>
      <c r="M19" s="900">
        <v>287</v>
      </c>
      <c r="N19" s="901">
        <f t="shared" si="4"/>
        <v>1530.8</v>
      </c>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88"/>
      <c r="AN19" s="888"/>
      <c r="AO19" s="888"/>
      <c r="AP19" s="888"/>
      <c r="AQ19" s="888"/>
      <c r="AR19" s="888"/>
      <c r="AS19" s="888"/>
      <c r="AT19" s="888"/>
      <c r="AU19" s="888"/>
      <c r="AV19" s="888"/>
      <c r="AW19" s="888"/>
      <c r="AX19" s="888"/>
      <c r="AY19" s="888"/>
      <c r="AZ19" s="888"/>
      <c r="BA19" s="888"/>
      <c r="BB19" s="888"/>
      <c r="BC19" s="888"/>
      <c r="BD19" s="888"/>
      <c r="BE19" s="888"/>
      <c r="BF19" s="888"/>
      <c r="BG19" s="888"/>
      <c r="BH19" s="888"/>
      <c r="BI19" s="888"/>
      <c r="BJ19" s="888"/>
      <c r="BK19" s="888"/>
      <c r="BL19" s="888"/>
      <c r="BM19" s="888"/>
      <c r="BN19" s="888"/>
      <c r="BO19" s="888"/>
      <c r="BP19" s="888"/>
      <c r="BQ19" s="888"/>
      <c r="BR19" s="888"/>
      <c r="BS19" s="888"/>
      <c r="BT19" s="888"/>
      <c r="BU19" s="888"/>
      <c r="BV19" s="888"/>
      <c r="BW19" s="888"/>
      <c r="BX19" s="888"/>
      <c r="BY19" s="888"/>
      <c r="BZ19" s="888"/>
      <c r="CA19" s="888"/>
      <c r="CB19" s="888"/>
      <c r="CC19" s="888"/>
      <c r="CD19" s="888"/>
      <c r="CE19" s="888"/>
      <c r="CF19" s="888"/>
      <c r="CG19" s="888"/>
      <c r="CH19" s="888"/>
      <c r="CI19" s="888"/>
      <c r="CJ19" s="888"/>
      <c r="CK19" s="888"/>
      <c r="CL19" s="888"/>
      <c r="CM19" s="888"/>
      <c r="CN19" s="888"/>
      <c r="CO19" s="888"/>
      <c r="CP19" s="888"/>
      <c r="CQ19" s="888"/>
      <c r="CR19" s="888"/>
      <c r="CS19" s="888"/>
      <c r="CT19" s="888"/>
      <c r="CU19" s="888"/>
      <c r="CV19" s="888"/>
      <c r="CW19" s="888"/>
      <c r="CX19" s="888"/>
      <c r="CY19" s="888"/>
      <c r="CZ19" s="888"/>
      <c r="DA19" s="888"/>
      <c r="DB19" s="888"/>
      <c r="DC19" s="888"/>
      <c r="DD19" s="888"/>
      <c r="DE19" s="888"/>
      <c r="DF19" s="888"/>
      <c r="DG19" s="888"/>
      <c r="DH19" s="888"/>
      <c r="DI19" s="888"/>
      <c r="DJ19" s="888"/>
      <c r="DK19" s="888"/>
      <c r="DL19" s="888"/>
      <c r="DM19" s="888"/>
      <c r="DN19" s="888"/>
      <c r="DO19" s="888"/>
      <c r="DP19" s="888"/>
      <c r="DQ19" s="888"/>
      <c r="DR19" s="888"/>
      <c r="DS19" s="888"/>
      <c r="DT19" s="888"/>
      <c r="DU19" s="888"/>
      <c r="DV19" s="888"/>
      <c r="DW19" s="888"/>
      <c r="DX19" s="888"/>
      <c r="DY19" s="888"/>
      <c r="DZ19" s="888"/>
      <c r="EA19" s="888"/>
      <c r="EB19" s="888"/>
      <c r="EC19" s="888"/>
      <c r="ED19" s="888"/>
      <c r="EE19" s="888"/>
      <c r="EF19" s="888"/>
      <c r="EG19" s="888"/>
      <c r="EH19" s="888"/>
      <c r="EI19" s="888"/>
      <c r="EJ19" s="888"/>
      <c r="EK19" s="888"/>
      <c r="EL19" s="888"/>
      <c r="EM19" s="888"/>
      <c r="EN19" s="888"/>
      <c r="EO19" s="888"/>
      <c r="EP19" s="888"/>
      <c r="EQ19" s="888"/>
      <c r="ER19" s="888"/>
      <c r="ES19" s="888"/>
      <c r="ET19" s="888"/>
      <c r="EU19" s="888"/>
      <c r="EV19" s="888"/>
      <c r="EW19" s="888"/>
      <c r="EX19" s="888"/>
      <c r="EY19" s="888"/>
      <c r="EZ19" s="888"/>
      <c r="FA19" s="888"/>
      <c r="FB19" s="888"/>
      <c r="FC19" s="888"/>
      <c r="FD19" s="888"/>
      <c r="FE19" s="888"/>
      <c r="FF19" s="888"/>
      <c r="FG19" s="888"/>
      <c r="FH19" s="888"/>
      <c r="FI19" s="888"/>
      <c r="FJ19" s="888"/>
      <c r="FK19" s="888"/>
      <c r="FL19" s="888"/>
      <c r="FM19" s="888"/>
      <c r="FN19" s="888"/>
      <c r="FO19" s="888"/>
      <c r="FP19" s="888"/>
      <c r="FQ19" s="888"/>
      <c r="FR19" s="888"/>
      <c r="FS19" s="888"/>
      <c r="FT19" s="888"/>
      <c r="FU19" s="888"/>
      <c r="FV19" s="888"/>
      <c r="FW19" s="888"/>
      <c r="FX19" s="888"/>
      <c r="FY19" s="888"/>
      <c r="FZ19" s="888"/>
      <c r="GA19" s="888"/>
      <c r="GB19" s="888"/>
      <c r="GC19" s="888"/>
      <c r="GD19" s="888"/>
      <c r="GE19" s="888"/>
      <c r="GF19" s="888"/>
      <c r="GG19" s="888"/>
      <c r="GH19" s="888"/>
      <c r="GI19" s="888"/>
      <c r="GJ19" s="888"/>
      <c r="GK19" s="888"/>
      <c r="GL19" s="888"/>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833" customFormat="1" ht="21" customHeight="1">
      <c r="A20" s="894" t="s">
        <v>628</v>
      </c>
      <c r="B20" s="850">
        <v>1</v>
      </c>
      <c r="C20" s="850">
        <v>11</v>
      </c>
      <c r="D20" s="850">
        <v>60</v>
      </c>
      <c r="E20" s="850">
        <v>12</v>
      </c>
      <c r="F20" s="850">
        <v>61</v>
      </c>
      <c r="G20" s="850">
        <v>152</v>
      </c>
      <c r="H20" s="850">
        <v>152</v>
      </c>
      <c r="I20" s="899">
        <f t="shared" si="1"/>
        <v>770</v>
      </c>
      <c r="J20" s="850">
        <v>53</v>
      </c>
      <c r="K20" s="899">
        <f t="shared" si="2"/>
        <v>20.41</v>
      </c>
      <c r="L20" s="899">
        <f t="shared" si="3"/>
        <v>790.41</v>
      </c>
      <c r="M20" s="900">
        <v>-7</v>
      </c>
      <c r="N20" s="901">
        <f t="shared" si="4"/>
        <v>783.41</v>
      </c>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c r="AM20" s="888"/>
      <c r="AN20" s="888"/>
      <c r="AO20" s="888"/>
      <c r="AP20" s="888"/>
      <c r="AQ20" s="888"/>
      <c r="AR20" s="888"/>
      <c r="AS20" s="888"/>
      <c r="AT20" s="888"/>
      <c r="AU20" s="888"/>
      <c r="AV20" s="888"/>
      <c r="AW20" s="888"/>
      <c r="AX20" s="888"/>
      <c r="AY20" s="888"/>
      <c r="AZ20" s="888"/>
      <c r="BA20" s="888"/>
      <c r="BB20" s="888"/>
      <c r="BC20" s="888"/>
      <c r="BD20" s="888"/>
      <c r="BE20" s="888"/>
      <c r="BF20" s="888"/>
      <c r="BG20" s="888"/>
      <c r="BH20" s="888"/>
      <c r="BI20" s="888"/>
      <c r="BJ20" s="888"/>
      <c r="BK20" s="888"/>
      <c r="BL20" s="888"/>
      <c r="BM20" s="888"/>
      <c r="BN20" s="888"/>
      <c r="BO20" s="888"/>
      <c r="BP20" s="888"/>
      <c r="BQ20" s="888"/>
      <c r="BR20" s="888"/>
      <c r="BS20" s="888"/>
      <c r="BT20" s="888"/>
      <c r="BU20" s="888"/>
      <c r="BV20" s="888"/>
      <c r="BW20" s="888"/>
      <c r="BX20" s="888"/>
      <c r="BY20" s="888"/>
      <c r="BZ20" s="888"/>
      <c r="CA20" s="888"/>
      <c r="CB20" s="888"/>
      <c r="CC20" s="888"/>
      <c r="CD20" s="888"/>
      <c r="CE20" s="888"/>
      <c r="CF20" s="888"/>
      <c r="CG20" s="888"/>
      <c r="CH20" s="888"/>
      <c r="CI20" s="888"/>
      <c r="CJ20" s="888"/>
      <c r="CK20" s="888"/>
      <c r="CL20" s="888"/>
      <c r="CM20" s="888"/>
      <c r="CN20" s="888"/>
      <c r="CO20" s="888"/>
      <c r="CP20" s="888"/>
      <c r="CQ20" s="888"/>
      <c r="CR20" s="888"/>
      <c r="CS20" s="888"/>
      <c r="CT20" s="888"/>
      <c r="CU20" s="888"/>
      <c r="CV20" s="888"/>
      <c r="CW20" s="888"/>
      <c r="CX20" s="888"/>
      <c r="CY20" s="888"/>
      <c r="CZ20" s="888"/>
      <c r="DA20" s="888"/>
      <c r="DB20" s="888"/>
      <c r="DC20" s="888"/>
      <c r="DD20" s="888"/>
      <c r="DE20" s="888"/>
      <c r="DF20" s="888"/>
      <c r="DG20" s="888"/>
      <c r="DH20" s="888"/>
      <c r="DI20" s="888"/>
      <c r="DJ20" s="888"/>
      <c r="DK20" s="888"/>
      <c r="DL20" s="888"/>
      <c r="DM20" s="888"/>
      <c r="DN20" s="888"/>
      <c r="DO20" s="888"/>
      <c r="DP20" s="888"/>
      <c r="DQ20" s="888"/>
      <c r="DR20" s="888"/>
      <c r="DS20" s="888"/>
      <c r="DT20" s="888"/>
      <c r="DU20" s="888"/>
      <c r="DV20" s="888"/>
      <c r="DW20" s="888"/>
      <c r="DX20" s="888"/>
      <c r="DY20" s="888"/>
      <c r="DZ20" s="888"/>
      <c r="EA20" s="888"/>
      <c r="EB20" s="888"/>
      <c r="EC20" s="888"/>
      <c r="ED20" s="888"/>
      <c r="EE20" s="888"/>
      <c r="EF20" s="888"/>
      <c r="EG20" s="888"/>
      <c r="EH20" s="888"/>
      <c r="EI20" s="888"/>
      <c r="EJ20" s="888"/>
      <c r="EK20" s="888"/>
      <c r="EL20" s="888"/>
      <c r="EM20" s="888"/>
      <c r="EN20" s="888"/>
      <c r="EO20" s="888"/>
      <c r="EP20" s="888"/>
      <c r="EQ20" s="888"/>
      <c r="ER20" s="888"/>
      <c r="ES20" s="888"/>
      <c r="ET20" s="888"/>
      <c r="EU20" s="888"/>
      <c r="EV20" s="888"/>
      <c r="EW20" s="888"/>
      <c r="EX20" s="888"/>
      <c r="EY20" s="888"/>
      <c r="EZ20" s="888"/>
      <c r="FA20" s="888"/>
      <c r="FB20" s="888"/>
      <c r="FC20" s="888"/>
      <c r="FD20" s="888"/>
      <c r="FE20" s="888"/>
      <c r="FF20" s="888"/>
      <c r="FG20" s="888"/>
      <c r="FH20" s="888"/>
      <c r="FI20" s="888"/>
      <c r="FJ20" s="888"/>
      <c r="FK20" s="888"/>
      <c r="FL20" s="888"/>
      <c r="FM20" s="888"/>
      <c r="FN20" s="888"/>
      <c r="FO20" s="888"/>
      <c r="FP20" s="888"/>
      <c r="FQ20" s="888"/>
      <c r="FR20" s="888"/>
      <c r="FS20" s="888"/>
      <c r="FT20" s="888"/>
      <c r="FU20" s="888"/>
      <c r="FV20" s="888"/>
      <c r="FW20" s="888"/>
      <c r="FX20" s="888"/>
      <c r="FY20" s="888"/>
      <c r="FZ20" s="888"/>
      <c r="GA20" s="888"/>
      <c r="GB20" s="888"/>
      <c r="GC20" s="888"/>
      <c r="GD20" s="888"/>
      <c r="GE20" s="888"/>
      <c r="GF20" s="888"/>
      <c r="GG20" s="888"/>
      <c r="GH20" s="888"/>
      <c r="GI20" s="888"/>
      <c r="GJ20" s="888"/>
      <c r="GK20" s="888"/>
      <c r="GL20" s="888"/>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833" customFormat="1" ht="21" customHeight="1">
      <c r="A21" s="894" t="s">
        <v>699</v>
      </c>
      <c r="B21" s="298">
        <v>3</v>
      </c>
      <c r="C21" s="850">
        <v>13</v>
      </c>
      <c r="D21" s="850">
        <v>63</v>
      </c>
      <c r="E21" s="850">
        <v>12</v>
      </c>
      <c r="F21" s="850">
        <v>57</v>
      </c>
      <c r="G21" s="850">
        <v>143</v>
      </c>
      <c r="H21" s="850">
        <v>143</v>
      </c>
      <c r="I21" s="899">
        <f t="shared" si="1"/>
        <v>753</v>
      </c>
      <c r="J21" s="850">
        <v>56</v>
      </c>
      <c r="K21" s="899">
        <f t="shared" si="2"/>
        <v>21.56</v>
      </c>
      <c r="L21" s="899">
        <f t="shared" si="3"/>
        <v>774.56</v>
      </c>
      <c r="M21" s="900">
        <v>-31</v>
      </c>
      <c r="N21" s="901">
        <f t="shared" si="4"/>
        <v>743.56</v>
      </c>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8"/>
      <c r="BX21" s="888"/>
      <c r="BY21" s="888"/>
      <c r="BZ21" s="888"/>
      <c r="CA21" s="888"/>
      <c r="CB21" s="888"/>
      <c r="CC21" s="888"/>
      <c r="CD21" s="888"/>
      <c r="CE21" s="888"/>
      <c r="CF21" s="888"/>
      <c r="CG21" s="888"/>
      <c r="CH21" s="888"/>
      <c r="CI21" s="888"/>
      <c r="CJ21" s="888"/>
      <c r="CK21" s="888"/>
      <c r="CL21" s="888"/>
      <c r="CM21" s="888"/>
      <c r="CN21" s="888"/>
      <c r="CO21" s="888"/>
      <c r="CP21" s="888"/>
      <c r="CQ21" s="888"/>
      <c r="CR21" s="888"/>
      <c r="CS21" s="888"/>
      <c r="CT21" s="888"/>
      <c r="CU21" s="888"/>
      <c r="CV21" s="888"/>
      <c r="CW21" s="888"/>
      <c r="CX21" s="888"/>
      <c r="CY21" s="888"/>
      <c r="CZ21" s="888"/>
      <c r="DA21" s="888"/>
      <c r="DB21" s="888"/>
      <c r="DC21" s="888"/>
      <c r="DD21" s="888"/>
      <c r="DE21" s="888"/>
      <c r="DF21" s="888"/>
      <c r="DG21" s="888"/>
      <c r="DH21" s="888"/>
      <c r="DI21" s="888"/>
      <c r="DJ21" s="888"/>
      <c r="DK21" s="888"/>
      <c r="DL21" s="888"/>
      <c r="DM21" s="888"/>
      <c r="DN21" s="888"/>
      <c r="DO21" s="888"/>
      <c r="DP21" s="888"/>
      <c r="DQ21" s="888"/>
      <c r="DR21" s="888"/>
      <c r="DS21" s="888"/>
      <c r="DT21" s="888"/>
      <c r="DU21" s="888"/>
      <c r="DV21" s="888"/>
      <c r="DW21" s="888"/>
      <c r="DX21" s="888"/>
      <c r="DY21" s="888"/>
      <c r="DZ21" s="888"/>
      <c r="EA21" s="888"/>
      <c r="EB21" s="888"/>
      <c r="EC21" s="888"/>
      <c r="ED21" s="888"/>
      <c r="EE21" s="888"/>
      <c r="EF21" s="888"/>
      <c r="EG21" s="888"/>
      <c r="EH21" s="888"/>
      <c r="EI21" s="888"/>
      <c r="EJ21" s="888"/>
      <c r="EK21" s="888"/>
      <c r="EL21" s="888"/>
      <c r="EM21" s="888"/>
      <c r="EN21" s="888"/>
      <c r="EO21" s="888"/>
      <c r="EP21" s="888"/>
      <c r="EQ21" s="888"/>
      <c r="ER21" s="888"/>
      <c r="ES21" s="888"/>
      <c r="ET21" s="888"/>
      <c r="EU21" s="888"/>
      <c r="EV21" s="888"/>
      <c r="EW21" s="888"/>
      <c r="EX21" s="888"/>
      <c r="EY21" s="888"/>
      <c r="EZ21" s="888"/>
      <c r="FA21" s="888"/>
      <c r="FB21" s="888"/>
      <c r="FC21" s="888"/>
      <c r="FD21" s="888"/>
      <c r="FE21" s="888"/>
      <c r="FF21" s="888"/>
      <c r="FG21" s="888"/>
      <c r="FH21" s="888"/>
      <c r="FI21" s="888"/>
      <c r="FJ21" s="888"/>
      <c r="FK21" s="888"/>
      <c r="FL21" s="888"/>
      <c r="FM21" s="888"/>
      <c r="FN21" s="888"/>
      <c r="FO21" s="888"/>
      <c r="FP21" s="888"/>
      <c r="FQ21" s="888"/>
      <c r="FR21" s="888"/>
      <c r="FS21" s="888"/>
      <c r="FT21" s="888"/>
      <c r="FU21" s="888"/>
      <c r="FV21" s="888"/>
      <c r="FW21" s="888"/>
      <c r="FX21" s="888"/>
      <c r="FY21" s="888"/>
      <c r="FZ21" s="888"/>
      <c r="GA21" s="888"/>
      <c r="GB21" s="888"/>
      <c r="GC21" s="888"/>
      <c r="GD21" s="888"/>
      <c r="GE21" s="888"/>
      <c r="GF21" s="888"/>
      <c r="GG21" s="888"/>
      <c r="GH21" s="888"/>
      <c r="GI21" s="888"/>
      <c r="GJ21" s="888"/>
      <c r="GK21" s="888"/>
      <c r="GL21" s="888"/>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833" customFormat="1" ht="21" customHeight="1">
      <c r="A22" s="894" t="s">
        <v>700</v>
      </c>
      <c r="B22" s="298">
        <v>0</v>
      </c>
      <c r="C22" s="850">
        <v>8</v>
      </c>
      <c r="D22" s="850">
        <v>40</v>
      </c>
      <c r="E22" s="850">
        <v>8</v>
      </c>
      <c r="F22" s="850">
        <v>39</v>
      </c>
      <c r="G22" s="850">
        <v>97</v>
      </c>
      <c r="H22" s="850">
        <v>97</v>
      </c>
      <c r="I22" s="899">
        <f t="shared" si="1"/>
        <v>497</v>
      </c>
      <c r="J22" s="850">
        <v>35</v>
      </c>
      <c r="K22" s="899">
        <f t="shared" si="2"/>
        <v>13.48</v>
      </c>
      <c r="L22" s="899">
        <f t="shared" si="3"/>
        <v>510.48</v>
      </c>
      <c r="M22" s="900">
        <v>-71</v>
      </c>
      <c r="N22" s="901">
        <f t="shared" si="4"/>
        <v>439.48</v>
      </c>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888"/>
      <c r="BD22" s="888"/>
      <c r="BE22" s="888"/>
      <c r="BF22" s="888"/>
      <c r="BG22" s="888"/>
      <c r="BH22" s="888"/>
      <c r="BI22" s="888"/>
      <c r="BJ22" s="888"/>
      <c r="BK22" s="888"/>
      <c r="BL22" s="888"/>
      <c r="BM22" s="888"/>
      <c r="BN22" s="888"/>
      <c r="BO22" s="888"/>
      <c r="BP22" s="888"/>
      <c r="BQ22" s="888"/>
      <c r="BR22" s="888"/>
      <c r="BS22" s="888"/>
      <c r="BT22" s="888"/>
      <c r="BU22" s="888"/>
      <c r="BV22" s="888"/>
      <c r="BW22" s="888"/>
      <c r="BX22" s="888"/>
      <c r="BY22" s="888"/>
      <c r="BZ22" s="888"/>
      <c r="CA22" s="888"/>
      <c r="CB22" s="888"/>
      <c r="CC22" s="888"/>
      <c r="CD22" s="888"/>
      <c r="CE22" s="888"/>
      <c r="CF22" s="888"/>
      <c r="CG22" s="888"/>
      <c r="CH22" s="888"/>
      <c r="CI22" s="888"/>
      <c r="CJ22" s="888"/>
      <c r="CK22" s="888"/>
      <c r="CL22" s="888"/>
      <c r="CM22" s="888"/>
      <c r="CN22" s="888"/>
      <c r="CO22" s="888"/>
      <c r="CP22" s="888"/>
      <c r="CQ22" s="888"/>
      <c r="CR22" s="888"/>
      <c r="CS22" s="888"/>
      <c r="CT22" s="888"/>
      <c r="CU22" s="888"/>
      <c r="CV22" s="888"/>
      <c r="CW22" s="888"/>
      <c r="CX22" s="888"/>
      <c r="CY22" s="888"/>
      <c r="CZ22" s="888"/>
      <c r="DA22" s="888"/>
      <c r="DB22" s="888"/>
      <c r="DC22" s="888"/>
      <c r="DD22" s="888"/>
      <c r="DE22" s="888"/>
      <c r="DF22" s="888"/>
      <c r="DG22" s="888"/>
      <c r="DH22" s="888"/>
      <c r="DI22" s="888"/>
      <c r="DJ22" s="888"/>
      <c r="DK22" s="888"/>
      <c r="DL22" s="888"/>
      <c r="DM22" s="888"/>
      <c r="DN22" s="888"/>
      <c r="DO22" s="888"/>
      <c r="DP22" s="888"/>
      <c r="DQ22" s="888"/>
      <c r="DR22" s="888"/>
      <c r="DS22" s="888"/>
      <c r="DT22" s="888"/>
      <c r="DU22" s="888"/>
      <c r="DV22" s="888"/>
      <c r="DW22" s="888"/>
      <c r="DX22" s="888"/>
      <c r="DY22" s="888"/>
      <c r="DZ22" s="888"/>
      <c r="EA22" s="888"/>
      <c r="EB22" s="888"/>
      <c r="EC22" s="888"/>
      <c r="ED22" s="888"/>
      <c r="EE22" s="888"/>
      <c r="EF22" s="888"/>
      <c r="EG22" s="888"/>
      <c r="EH22" s="888"/>
      <c r="EI22" s="888"/>
      <c r="EJ22" s="888"/>
      <c r="EK22" s="888"/>
      <c r="EL22" s="888"/>
      <c r="EM22" s="888"/>
      <c r="EN22" s="888"/>
      <c r="EO22" s="888"/>
      <c r="EP22" s="888"/>
      <c r="EQ22" s="888"/>
      <c r="ER22" s="888"/>
      <c r="ES22" s="888"/>
      <c r="ET22" s="888"/>
      <c r="EU22" s="888"/>
      <c r="EV22" s="888"/>
      <c r="EW22" s="888"/>
      <c r="EX22" s="888"/>
      <c r="EY22" s="888"/>
      <c r="EZ22" s="888"/>
      <c r="FA22" s="888"/>
      <c r="FB22" s="888"/>
      <c r="FC22" s="888"/>
      <c r="FD22" s="888"/>
      <c r="FE22" s="888"/>
      <c r="FF22" s="888"/>
      <c r="FG22" s="888"/>
      <c r="FH22" s="888"/>
      <c r="FI22" s="888"/>
      <c r="FJ22" s="888"/>
      <c r="FK22" s="888"/>
      <c r="FL22" s="888"/>
      <c r="FM22" s="888"/>
      <c r="FN22" s="888"/>
      <c r="FO22" s="888"/>
      <c r="FP22" s="888"/>
      <c r="FQ22" s="888"/>
      <c r="FR22" s="888"/>
      <c r="FS22" s="888"/>
      <c r="FT22" s="888"/>
      <c r="FU22" s="888"/>
      <c r="FV22" s="888"/>
      <c r="FW22" s="888"/>
      <c r="FX22" s="888"/>
      <c r="FY22" s="888"/>
      <c r="FZ22" s="888"/>
      <c r="GA22" s="888"/>
      <c r="GB22" s="888"/>
      <c r="GC22" s="888"/>
      <c r="GD22" s="888"/>
      <c r="GE22" s="888"/>
      <c r="GF22" s="888"/>
      <c r="GG22" s="888"/>
      <c r="GH22" s="888"/>
      <c r="GI22" s="888"/>
      <c r="GJ22" s="888"/>
      <c r="GK22" s="888"/>
      <c r="GL22" s="888"/>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833" customFormat="1" ht="21" customHeight="1">
      <c r="A23" s="894" t="s">
        <v>701</v>
      </c>
      <c r="B23" s="298">
        <v>14</v>
      </c>
      <c r="C23" s="850">
        <v>18</v>
      </c>
      <c r="D23" s="850">
        <v>90</v>
      </c>
      <c r="E23" s="850">
        <v>18</v>
      </c>
      <c r="F23" s="850">
        <v>88</v>
      </c>
      <c r="G23" s="850">
        <v>252</v>
      </c>
      <c r="H23" s="850">
        <v>252</v>
      </c>
      <c r="I23" s="899">
        <f t="shared" si="1"/>
        <v>1262</v>
      </c>
      <c r="J23" s="850">
        <v>80</v>
      </c>
      <c r="K23" s="899">
        <f t="shared" si="2"/>
        <v>30.8</v>
      </c>
      <c r="L23" s="899">
        <f t="shared" si="3"/>
        <v>1292.8</v>
      </c>
      <c r="M23" s="900">
        <v>-123</v>
      </c>
      <c r="N23" s="901">
        <f t="shared" si="4"/>
        <v>1169.8</v>
      </c>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888"/>
      <c r="BD23" s="888"/>
      <c r="BE23" s="888"/>
      <c r="BF23" s="888"/>
      <c r="BG23" s="888"/>
      <c r="BH23" s="888"/>
      <c r="BI23" s="888"/>
      <c r="BJ23" s="888"/>
      <c r="BK23" s="888"/>
      <c r="BL23" s="888"/>
      <c r="BM23" s="888"/>
      <c r="BN23" s="888"/>
      <c r="BO23" s="888"/>
      <c r="BP23" s="888"/>
      <c r="BQ23" s="888"/>
      <c r="BR23" s="888"/>
      <c r="BS23" s="888"/>
      <c r="BT23" s="888"/>
      <c r="BU23" s="888"/>
      <c r="BV23" s="888"/>
      <c r="BW23" s="888"/>
      <c r="BX23" s="888"/>
      <c r="BY23" s="888"/>
      <c r="BZ23" s="888"/>
      <c r="CA23" s="888"/>
      <c r="CB23" s="888"/>
      <c r="CC23" s="888"/>
      <c r="CD23" s="888"/>
      <c r="CE23" s="888"/>
      <c r="CF23" s="888"/>
      <c r="CG23" s="888"/>
      <c r="CH23" s="888"/>
      <c r="CI23" s="888"/>
      <c r="CJ23" s="888"/>
      <c r="CK23" s="888"/>
      <c r="CL23" s="888"/>
      <c r="CM23" s="888"/>
      <c r="CN23" s="888"/>
      <c r="CO23" s="888"/>
      <c r="CP23" s="888"/>
      <c r="CQ23" s="888"/>
      <c r="CR23" s="888"/>
      <c r="CS23" s="888"/>
      <c r="CT23" s="888"/>
      <c r="CU23" s="888"/>
      <c r="CV23" s="888"/>
      <c r="CW23" s="888"/>
      <c r="CX23" s="888"/>
      <c r="CY23" s="888"/>
      <c r="CZ23" s="888"/>
      <c r="DA23" s="888"/>
      <c r="DB23" s="888"/>
      <c r="DC23" s="888"/>
      <c r="DD23" s="888"/>
      <c r="DE23" s="888"/>
      <c r="DF23" s="888"/>
      <c r="DG23" s="888"/>
      <c r="DH23" s="888"/>
      <c r="DI23" s="888"/>
      <c r="DJ23" s="888"/>
      <c r="DK23" s="888"/>
      <c r="DL23" s="888"/>
      <c r="DM23" s="888"/>
      <c r="DN23" s="888"/>
      <c r="DO23" s="888"/>
      <c r="DP23" s="888"/>
      <c r="DQ23" s="888"/>
      <c r="DR23" s="888"/>
      <c r="DS23" s="888"/>
      <c r="DT23" s="888"/>
      <c r="DU23" s="888"/>
      <c r="DV23" s="888"/>
      <c r="DW23" s="888"/>
      <c r="DX23" s="888"/>
      <c r="DY23" s="888"/>
      <c r="DZ23" s="888"/>
      <c r="EA23" s="888"/>
      <c r="EB23" s="888"/>
      <c r="EC23" s="888"/>
      <c r="ED23" s="888"/>
      <c r="EE23" s="888"/>
      <c r="EF23" s="888"/>
      <c r="EG23" s="888"/>
      <c r="EH23" s="888"/>
      <c r="EI23" s="888"/>
      <c r="EJ23" s="888"/>
      <c r="EK23" s="888"/>
      <c r="EL23" s="888"/>
      <c r="EM23" s="888"/>
      <c r="EN23" s="888"/>
      <c r="EO23" s="888"/>
      <c r="EP23" s="888"/>
      <c r="EQ23" s="888"/>
      <c r="ER23" s="888"/>
      <c r="ES23" s="888"/>
      <c r="ET23" s="888"/>
      <c r="EU23" s="888"/>
      <c r="EV23" s="888"/>
      <c r="EW23" s="888"/>
      <c r="EX23" s="888"/>
      <c r="EY23" s="888"/>
      <c r="EZ23" s="888"/>
      <c r="FA23" s="888"/>
      <c r="FB23" s="888"/>
      <c r="FC23" s="888"/>
      <c r="FD23" s="888"/>
      <c r="FE23" s="888"/>
      <c r="FF23" s="888"/>
      <c r="FG23" s="888"/>
      <c r="FH23" s="888"/>
      <c r="FI23" s="888"/>
      <c r="FJ23" s="888"/>
      <c r="FK23" s="888"/>
      <c r="FL23" s="888"/>
      <c r="FM23" s="888"/>
      <c r="FN23" s="888"/>
      <c r="FO23" s="888"/>
      <c r="FP23" s="888"/>
      <c r="FQ23" s="888"/>
      <c r="FR23" s="888"/>
      <c r="FS23" s="888"/>
      <c r="FT23" s="888"/>
      <c r="FU23" s="888"/>
      <c r="FV23" s="888"/>
      <c r="FW23" s="888"/>
      <c r="FX23" s="888"/>
      <c r="FY23" s="888"/>
      <c r="FZ23" s="888"/>
      <c r="GA23" s="888"/>
      <c r="GB23" s="888"/>
      <c r="GC23" s="888"/>
      <c r="GD23" s="888"/>
      <c r="GE23" s="888"/>
      <c r="GF23" s="888"/>
      <c r="GG23" s="888"/>
      <c r="GH23" s="888"/>
      <c r="GI23" s="888"/>
      <c r="GJ23" s="888"/>
      <c r="GK23" s="888"/>
      <c r="GL23" s="888"/>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888" customFormat="1" ht="21" customHeight="1">
      <c r="A24" s="894" t="s">
        <v>631</v>
      </c>
      <c r="B24" s="850">
        <v>5</v>
      </c>
      <c r="C24" s="850">
        <v>7</v>
      </c>
      <c r="D24" s="850">
        <v>36</v>
      </c>
      <c r="E24" s="850">
        <v>7</v>
      </c>
      <c r="F24" s="850">
        <v>37</v>
      </c>
      <c r="G24" s="850">
        <v>105</v>
      </c>
      <c r="H24" s="850">
        <v>105</v>
      </c>
      <c r="I24" s="899">
        <f t="shared" si="1"/>
        <v>518</v>
      </c>
      <c r="J24" s="850">
        <v>32</v>
      </c>
      <c r="K24" s="899">
        <f t="shared" si="2"/>
        <v>12.32</v>
      </c>
      <c r="L24" s="899">
        <f t="shared" si="3"/>
        <v>530.32</v>
      </c>
      <c r="M24" s="900">
        <v>-6</v>
      </c>
      <c r="N24" s="901">
        <f t="shared" si="4"/>
        <v>524.32</v>
      </c>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14" ht="61.5" customHeight="1">
      <c r="A25" s="862" t="s">
        <v>979</v>
      </c>
      <c r="B25" s="862"/>
      <c r="C25" s="862"/>
      <c r="D25" s="862"/>
      <c r="E25" s="862"/>
      <c r="F25" s="862"/>
      <c r="G25" s="862"/>
      <c r="H25" s="862"/>
      <c r="I25" s="862"/>
      <c r="J25" s="862"/>
      <c r="K25" s="862"/>
      <c r="L25" s="862"/>
      <c r="M25" s="862"/>
      <c r="N25" s="862"/>
    </row>
  </sheetData>
  <sheetProtection/>
  <mergeCells count="13">
    <mergeCell ref="A2:N2"/>
    <mergeCell ref="B4:I4"/>
    <mergeCell ref="J4:K4"/>
    <mergeCell ref="C5:D5"/>
    <mergeCell ref="E5:H5"/>
    <mergeCell ref="A25:N25"/>
    <mergeCell ref="A4:A6"/>
    <mergeCell ref="I5:I6"/>
    <mergeCell ref="J5:J6"/>
    <mergeCell ref="K5:K6"/>
    <mergeCell ref="L4:L6"/>
    <mergeCell ref="M4:M6"/>
    <mergeCell ref="N4:N6"/>
  </mergeCells>
  <printOptions horizontalCentered="1"/>
  <pageMargins left="0.39305555555555555" right="0.39305555555555555" top="0.5902777777777778" bottom="0.7868055555555555" header="0.3145833333333333" footer="0.275"/>
  <pageSetup fitToHeight="1" fitToWidth="1" horizontalDpi="600" verticalDpi="600" orientation="landscape" paperSize="9" scale="76"/>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G9" sqref="G9"/>
    </sheetView>
  </sheetViews>
  <sheetFormatPr defaultColWidth="10.28125" defaultRowHeight="12.75"/>
  <cols>
    <col min="1" max="1" width="18.28125" style="342" customWidth="1"/>
    <col min="2" max="2" width="9.8515625" style="870" customWidth="1"/>
    <col min="3" max="3" width="10.140625" style="870" customWidth="1"/>
    <col min="4" max="4" width="10.421875" style="870" customWidth="1"/>
    <col min="5" max="5" width="12.421875" style="870" customWidth="1"/>
    <col min="6" max="6" width="9.57421875" style="870" customWidth="1"/>
    <col min="7" max="7" width="9.421875" style="870" customWidth="1"/>
    <col min="8" max="8" width="9.8515625" style="870" customWidth="1"/>
    <col min="9" max="9" width="10.140625" style="870" customWidth="1"/>
    <col min="10" max="10" width="17.00390625" style="342" customWidth="1"/>
    <col min="11" max="16384" width="10.28125" style="871" customWidth="1"/>
  </cols>
  <sheetData>
    <row r="1" ht="22.5" customHeight="1">
      <c r="A1" s="342" t="s">
        <v>980</v>
      </c>
    </row>
    <row r="2" spans="1:10" ht="34.5" customHeight="1">
      <c r="A2" s="872" t="s">
        <v>981</v>
      </c>
      <c r="B2" s="872"/>
      <c r="C2" s="872"/>
      <c r="D2" s="872"/>
      <c r="E2" s="872"/>
      <c r="F2" s="872"/>
      <c r="G2" s="872"/>
      <c r="H2" s="872"/>
      <c r="I2" s="872"/>
      <c r="J2" s="872"/>
    </row>
    <row r="3" spans="1:10" ht="24" customHeight="1">
      <c r="A3" s="873"/>
      <c r="B3" s="873"/>
      <c r="C3" s="873"/>
      <c r="D3" s="873"/>
      <c r="E3" s="873"/>
      <c r="F3" s="873"/>
      <c r="G3" s="873"/>
      <c r="H3" s="873"/>
      <c r="I3" s="873"/>
      <c r="J3" s="881" t="s">
        <v>890</v>
      </c>
    </row>
    <row r="4" spans="1:10" s="835" customFormat="1" ht="27.75" customHeight="1">
      <c r="A4" s="874" t="s">
        <v>891</v>
      </c>
      <c r="B4" s="246" t="s">
        <v>982</v>
      </c>
      <c r="C4" s="246"/>
      <c r="D4" s="246"/>
      <c r="E4" s="246"/>
      <c r="F4" s="246" t="s">
        <v>983</v>
      </c>
      <c r="G4" s="246"/>
      <c r="H4" s="246"/>
      <c r="I4" s="246"/>
      <c r="J4" s="246" t="s">
        <v>984</v>
      </c>
    </row>
    <row r="5" spans="1:10" s="835" customFormat="1" ht="27.75" customHeight="1">
      <c r="A5" s="875"/>
      <c r="B5" s="246" t="s">
        <v>967</v>
      </c>
      <c r="C5" s="246" t="s">
        <v>968</v>
      </c>
      <c r="D5" s="246" t="s">
        <v>969</v>
      </c>
      <c r="E5" s="246" t="s">
        <v>970</v>
      </c>
      <c r="F5" s="246" t="s">
        <v>967</v>
      </c>
      <c r="G5" s="246" t="s">
        <v>968</v>
      </c>
      <c r="H5" s="246" t="s">
        <v>969</v>
      </c>
      <c r="I5" s="246" t="s">
        <v>970</v>
      </c>
      <c r="J5" s="246"/>
    </row>
    <row r="6" spans="1:10" s="537" customFormat="1" ht="42">
      <c r="A6" s="876" t="s">
        <v>904</v>
      </c>
      <c r="B6" s="877" t="s">
        <v>905</v>
      </c>
      <c r="C6" s="877" t="s">
        <v>906</v>
      </c>
      <c r="D6" s="877" t="s">
        <v>907</v>
      </c>
      <c r="E6" s="877" t="s">
        <v>971</v>
      </c>
      <c r="F6" s="877" t="s">
        <v>909</v>
      </c>
      <c r="G6" s="877" t="s">
        <v>972</v>
      </c>
      <c r="H6" s="877" t="s">
        <v>911</v>
      </c>
      <c r="I6" s="882" t="s">
        <v>912</v>
      </c>
      <c r="J6" s="883" t="s">
        <v>985</v>
      </c>
    </row>
    <row r="7" spans="1:10" ht="27.75" customHeight="1">
      <c r="A7" s="422" t="s">
        <v>9</v>
      </c>
      <c r="B7" s="776">
        <f aca="true" t="shared" si="0" ref="B7:J7">SUM(B8:B22)</f>
        <v>180</v>
      </c>
      <c r="C7" s="776">
        <f t="shared" si="0"/>
        <v>900</v>
      </c>
      <c r="D7" s="776">
        <f t="shared" si="0"/>
        <v>2000</v>
      </c>
      <c r="E7" s="776">
        <f t="shared" si="0"/>
        <v>2000</v>
      </c>
      <c r="F7" s="776">
        <f t="shared" si="0"/>
        <v>84</v>
      </c>
      <c r="G7" s="776">
        <f t="shared" si="0"/>
        <v>703</v>
      </c>
      <c r="H7" s="776">
        <f t="shared" si="0"/>
        <v>1841</v>
      </c>
      <c r="I7" s="776">
        <f t="shared" si="0"/>
        <v>2783</v>
      </c>
      <c r="J7" s="776">
        <f t="shared" si="0"/>
        <v>-217</v>
      </c>
    </row>
    <row r="8" spans="1:10" ht="27.75" customHeight="1">
      <c r="A8" s="462" t="s">
        <v>948</v>
      </c>
      <c r="B8" s="878">
        <v>16</v>
      </c>
      <c r="C8" s="878">
        <v>81</v>
      </c>
      <c r="D8" s="731">
        <v>186</v>
      </c>
      <c r="E8" s="731">
        <v>186</v>
      </c>
      <c r="F8" s="879">
        <v>2</v>
      </c>
      <c r="G8" s="879">
        <v>18</v>
      </c>
      <c r="H8" s="731">
        <v>109</v>
      </c>
      <c r="I8" s="731">
        <v>340</v>
      </c>
      <c r="J8" s="718">
        <f aca="true" t="shared" si="1" ref="J8:J22">(F8-B8)*3+(G8-C8)*2+(H8-D8)*2+(I8-E8)*1</f>
        <v>-168</v>
      </c>
    </row>
    <row r="9" spans="1:10" ht="27.75" customHeight="1">
      <c r="A9" s="462" t="s">
        <v>598</v>
      </c>
      <c r="B9" s="878">
        <v>9</v>
      </c>
      <c r="C9" s="878">
        <v>43</v>
      </c>
      <c r="D9" s="731">
        <v>87</v>
      </c>
      <c r="E9" s="731">
        <v>87</v>
      </c>
      <c r="F9" s="879">
        <v>6</v>
      </c>
      <c r="G9" s="879">
        <v>42</v>
      </c>
      <c r="H9" s="731">
        <v>86</v>
      </c>
      <c r="I9" s="731">
        <v>92</v>
      </c>
      <c r="J9" s="718">
        <f t="shared" si="1"/>
        <v>-8</v>
      </c>
    </row>
    <row r="10" spans="1:10" ht="27.75" customHeight="1">
      <c r="A10" s="462" t="s">
        <v>601</v>
      </c>
      <c r="B10" s="878">
        <v>9</v>
      </c>
      <c r="C10" s="878">
        <v>45</v>
      </c>
      <c r="D10" s="731">
        <v>118</v>
      </c>
      <c r="E10" s="731">
        <v>118</v>
      </c>
      <c r="F10" s="879">
        <v>0</v>
      </c>
      <c r="G10" s="879">
        <v>46</v>
      </c>
      <c r="H10" s="731">
        <v>78</v>
      </c>
      <c r="I10" s="731">
        <v>151</v>
      </c>
      <c r="J10" s="718">
        <f t="shared" si="1"/>
        <v>-72</v>
      </c>
    </row>
    <row r="11" spans="1:10" ht="27.75" customHeight="1">
      <c r="A11" s="462" t="s">
        <v>604</v>
      </c>
      <c r="B11" s="878">
        <v>13</v>
      </c>
      <c r="C11" s="878">
        <v>65</v>
      </c>
      <c r="D11" s="731">
        <v>150</v>
      </c>
      <c r="E11" s="731">
        <v>150</v>
      </c>
      <c r="F11" s="879">
        <v>5</v>
      </c>
      <c r="G11" s="879">
        <v>39</v>
      </c>
      <c r="H11" s="731">
        <v>140</v>
      </c>
      <c r="I11" s="731">
        <v>119</v>
      </c>
      <c r="J11" s="718">
        <f t="shared" si="1"/>
        <v>-127</v>
      </c>
    </row>
    <row r="12" spans="1:10" ht="27.75" customHeight="1">
      <c r="A12" s="462" t="s">
        <v>607</v>
      </c>
      <c r="B12" s="878">
        <v>14</v>
      </c>
      <c r="C12" s="878">
        <v>70</v>
      </c>
      <c r="D12" s="731">
        <v>60</v>
      </c>
      <c r="E12" s="731">
        <v>60</v>
      </c>
      <c r="F12" s="879">
        <v>15</v>
      </c>
      <c r="G12" s="879">
        <v>61</v>
      </c>
      <c r="H12" s="731">
        <v>105</v>
      </c>
      <c r="I12" s="731">
        <v>232</v>
      </c>
      <c r="J12" s="718">
        <f t="shared" si="1"/>
        <v>247</v>
      </c>
    </row>
    <row r="13" spans="1:10" ht="27.75" customHeight="1">
      <c r="A13" s="462" t="s">
        <v>978</v>
      </c>
      <c r="B13" s="878">
        <v>9</v>
      </c>
      <c r="C13" s="878">
        <v>43</v>
      </c>
      <c r="D13" s="731">
        <v>119</v>
      </c>
      <c r="E13" s="731">
        <v>119</v>
      </c>
      <c r="F13" s="879">
        <v>10</v>
      </c>
      <c r="G13" s="879">
        <v>44</v>
      </c>
      <c r="H13" s="731">
        <v>119</v>
      </c>
      <c r="I13" s="731">
        <v>124</v>
      </c>
      <c r="J13" s="718">
        <f t="shared" si="1"/>
        <v>10</v>
      </c>
    </row>
    <row r="14" spans="1:10" ht="27.75" customHeight="1">
      <c r="A14" s="462" t="s">
        <v>610</v>
      </c>
      <c r="B14" s="878">
        <v>7</v>
      </c>
      <c r="C14" s="878">
        <v>32</v>
      </c>
      <c r="D14" s="731">
        <v>124</v>
      </c>
      <c r="E14" s="731">
        <v>124</v>
      </c>
      <c r="F14" s="879">
        <v>1</v>
      </c>
      <c r="G14" s="879">
        <v>6</v>
      </c>
      <c r="H14" s="731">
        <v>210</v>
      </c>
      <c r="I14" s="731">
        <v>134</v>
      </c>
      <c r="J14" s="718">
        <f t="shared" si="1"/>
        <v>112</v>
      </c>
    </row>
    <row r="15" spans="1:10" ht="27.75" customHeight="1">
      <c r="A15" s="462" t="s">
        <v>617</v>
      </c>
      <c r="B15" s="878">
        <v>7</v>
      </c>
      <c r="C15" s="878">
        <v>36</v>
      </c>
      <c r="D15" s="731">
        <v>83</v>
      </c>
      <c r="E15" s="731">
        <v>83</v>
      </c>
      <c r="F15" s="879">
        <v>1</v>
      </c>
      <c r="G15" s="879">
        <v>43</v>
      </c>
      <c r="H15" s="731">
        <v>53</v>
      </c>
      <c r="I15" s="731">
        <v>112</v>
      </c>
      <c r="J15" s="718">
        <f t="shared" si="1"/>
        <v>-35</v>
      </c>
    </row>
    <row r="16" spans="1:10" ht="27.75" customHeight="1">
      <c r="A16" s="462" t="s">
        <v>620</v>
      </c>
      <c r="B16" s="878">
        <v>21</v>
      </c>
      <c r="C16" s="878">
        <v>106</v>
      </c>
      <c r="D16" s="731">
        <v>215</v>
      </c>
      <c r="E16" s="731">
        <v>215</v>
      </c>
      <c r="F16" s="879">
        <v>5</v>
      </c>
      <c r="G16" s="879">
        <v>52</v>
      </c>
      <c r="H16" s="731">
        <v>69</v>
      </c>
      <c r="I16" s="731">
        <v>438</v>
      </c>
      <c r="J16" s="718">
        <f t="shared" si="1"/>
        <v>-225</v>
      </c>
    </row>
    <row r="17" spans="1:10" ht="27.75" customHeight="1">
      <c r="A17" s="462" t="s">
        <v>625</v>
      </c>
      <c r="B17" s="878">
        <v>18</v>
      </c>
      <c r="C17" s="878">
        <v>90</v>
      </c>
      <c r="D17" s="462">
        <v>198</v>
      </c>
      <c r="E17" s="462">
        <v>198</v>
      </c>
      <c r="F17" s="718">
        <v>16</v>
      </c>
      <c r="G17" s="718">
        <v>102</v>
      </c>
      <c r="H17" s="462">
        <v>250</v>
      </c>
      <c r="I17" s="462">
        <v>363</v>
      </c>
      <c r="J17" s="718">
        <f t="shared" si="1"/>
        <v>287</v>
      </c>
    </row>
    <row r="18" spans="1:10" ht="27.75" customHeight="1">
      <c r="A18" s="462" t="s">
        <v>628</v>
      </c>
      <c r="B18" s="878">
        <v>11</v>
      </c>
      <c r="C18" s="878">
        <v>60</v>
      </c>
      <c r="D18" s="462">
        <v>108</v>
      </c>
      <c r="E18" s="462">
        <v>108</v>
      </c>
      <c r="F18" s="718">
        <v>1</v>
      </c>
      <c r="G18" s="718">
        <v>59</v>
      </c>
      <c r="H18" s="462">
        <v>118</v>
      </c>
      <c r="I18" s="462">
        <v>113</v>
      </c>
      <c r="J18" s="718">
        <f t="shared" si="1"/>
        <v>-7</v>
      </c>
    </row>
    <row r="19" spans="1:10" ht="27.75" customHeight="1">
      <c r="A19" s="462" t="s">
        <v>699</v>
      </c>
      <c r="B19" s="878">
        <v>13</v>
      </c>
      <c r="C19" s="878">
        <v>63</v>
      </c>
      <c r="D19" s="731">
        <v>128</v>
      </c>
      <c r="E19" s="731">
        <v>128</v>
      </c>
      <c r="F19" s="879">
        <v>3</v>
      </c>
      <c r="G19" s="879">
        <v>52</v>
      </c>
      <c r="H19" s="731">
        <v>128</v>
      </c>
      <c r="I19" s="731">
        <v>149</v>
      </c>
      <c r="J19" s="718">
        <f t="shared" si="1"/>
        <v>-31</v>
      </c>
    </row>
    <row r="20" spans="1:10" ht="27.75" customHeight="1">
      <c r="A20" s="462" t="s">
        <v>700</v>
      </c>
      <c r="B20" s="878">
        <v>8</v>
      </c>
      <c r="C20" s="878">
        <v>40</v>
      </c>
      <c r="D20" s="731">
        <v>87</v>
      </c>
      <c r="E20" s="731">
        <v>87</v>
      </c>
      <c r="F20" s="879">
        <v>0</v>
      </c>
      <c r="G20" s="879">
        <v>25</v>
      </c>
      <c r="H20" s="731">
        <v>67</v>
      </c>
      <c r="I20" s="731">
        <v>110</v>
      </c>
      <c r="J20" s="718">
        <f t="shared" si="1"/>
        <v>-71</v>
      </c>
    </row>
    <row r="21" spans="1:10" ht="27.75" customHeight="1">
      <c r="A21" s="462" t="s">
        <v>701</v>
      </c>
      <c r="B21" s="878">
        <v>18</v>
      </c>
      <c r="C21" s="878">
        <v>90</v>
      </c>
      <c r="D21" s="731">
        <v>242</v>
      </c>
      <c r="E21" s="731">
        <v>242</v>
      </c>
      <c r="F21" s="879">
        <v>14</v>
      </c>
      <c r="G21" s="879">
        <v>89</v>
      </c>
      <c r="H21" s="731">
        <v>231</v>
      </c>
      <c r="I21" s="731">
        <v>155</v>
      </c>
      <c r="J21" s="718">
        <f t="shared" si="1"/>
        <v>-123</v>
      </c>
    </row>
    <row r="22" spans="1:10" ht="27.75" customHeight="1">
      <c r="A22" s="462" t="s">
        <v>631</v>
      </c>
      <c r="B22" s="878">
        <v>7</v>
      </c>
      <c r="C22" s="878">
        <v>36</v>
      </c>
      <c r="D22" s="731">
        <v>95</v>
      </c>
      <c r="E22" s="731">
        <v>95</v>
      </c>
      <c r="F22" s="718">
        <v>5</v>
      </c>
      <c r="G22" s="718">
        <v>25</v>
      </c>
      <c r="H22" s="731">
        <v>78</v>
      </c>
      <c r="I22" s="731">
        <v>151</v>
      </c>
      <c r="J22" s="718">
        <f t="shared" si="1"/>
        <v>-6</v>
      </c>
    </row>
    <row r="23" spans="1:10" ht="48" customHeight="1">
      <c r="A23" s="880" t="s">
        <v>986</v>
      </c>
      <c r="B23" s="880"/>
      <c r="C23" s="880"/>
      <c r="D23" s="880"/>
      <c r="E23" s="880"/>
      <c r="F23" s="880"/>
      <c r="G23" s="880"/>
      <c r="H23" s="880"/>
      <c r="I23" s="880"/>
      <c r="J23" s="880"/>
    </row>
  </sheetData>
  <sheetProtection/>
  <mergeCells count="6">
    <mergeCell ref="A2:J2"/>
    <mergeCell ref="B4:E4"/>
    <mergeCell ref="F4:I4"/>
    <mergeCell ref="A23:J23"/>
    <mergeCell ref="A4:A5"/>
    <mergeCell ref="J4:J5"/>
  </mergeCells>
  <printOptions horizontalCentered="1"/>
  <pageMargins left="0.471527777777778" right="0.471527777777778" top="0.590277777777778" bottom="0.786805555555556" header="0.511805555555556" footer="0.511805555555556"/>
  <pageSetup fitToHeight="1" fitToWidth="1" horizontalDpi="600" verticalDpi="600" orientation="portrait" paperSize="9" scale="85"/>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22"/>
  <sheetViews>
    <sheetView showGridLines="0" zoomScaleSheetLayoutView="100" workbookViewId="0" topLeftCell="A1">
      <pane xSplit="3" ySplit="8" topLeftCell="D14" activePane="bottomRight" state="frozen"/>
      <selection pane="bottomRight" activeCell="I20" sqref="I20"/>
    </sheetView>
  </sheetViews>
  <sheetFormatPr defaultColWidth="14.8515625" defaultRowHeight="24" customHeight="1"/>
  <cols>
    <col min="1" max="1" width="21.140625" style="835" customWidth="1"/>
    <col min="2" max="2" width="10.421875" style="835" customWidth="1"/>
    <col min="3" max="3" width="7.421875" style="835" customWidth="1"/>
    <col min="4" max="4" width="8.28125" style="835" customWidth="1"/>
    <col min="5" max="5" width="8.7109375" style="835" customWidth="1"/>
    <col min="6" max="6" width="8.140625" style="835" customWidth="1"/>
    <col min="7" max="7" width="7.7109375" style="835" customWidth="1"/>
    <col min="8" max="8" width="9.28125" style="835" customWidth="1"/>
    <col min="9" max="10" width="11.57421875" style="836" customWidth="1"/>
    <col min="11" max="11" width="10.57421875" style="835" customWidth="1"/>
    <col min="12" max="12" width="9.140625" style="835" customWidth="1"/>
    <col min="13" max="13" width="9.28125" style="835" customWidth="1"/>
    <col min="14" max="14" width="9.7109375" style="835" customWidth="1"/>
    <col min="15" max="15" width="9.8515625" style="835" customWidth="1"/>
    <col min="16" max="16" width="10.00390625" style="835" customWidth="1"/>
    <col min="17" max="17" width="12.57421875" style="837" customWidth="1"/>
    <col min="18" max="18" width="11.57421875" style="838" customWidth="1"/>
    <col min="19" max="253" width="14.8515625" style="825" customWidth="1"/>
    <col min="254" max="16384" width="14.8515625" style="839" customWidth="1"/>
  </cols>
  <sheetData>
    <row r="1" ht="24" customHeight="1">
      <c r="A1" s="832" t="s">
        <v>987</v>
      </c>
    </row>
    <row r="2" spans="1:18" ht="30" customHeight="1">
      <c r="A2" s="840" t="s">
        <v>988</v>
      </c>
      <c r="B2" s="840"/>
      <c r="C2" s="840"/>
      <c r="D2" s="810"/>
      <c r="E2" s="810"/>
      <c r="F2" s="810"/>
      <c r="G2" s="810"/>
      <c r="H2" s="810"/>
      <c r="I2" s="853"/>
      <c r="J2" s="853"/>
      <c r="K2" s="810"/>
      <c r="L2" s="810"/>
      <c r="M2" s="810"/>
      <c r="N2" s="810"/>
      <c r="O2" s="810"/>
      <c r="P2" s="810"/>
      <c r="Q2" s="863"/>
      <c r="R2" s="864"/>
    </row>
    <row r="3" spans="17:18" ht="18" customHeight="1">
      <c r="Q3" s="865"/>
      <c r="R3" s="865" t="s">
        <v>890</v>
      </c>
    </row>
    <row r="4" spans="1:252" s="831" customFormat="1" ht="30" customHeight="1">
      <c r="A4" s="520" t="s">
        <v>715</v>
      </c>
      <c r="B4" s="520" t="s">
        <v>989</v>
      </c>
      <c r="C4" s="520" t="s">
        <v>990</v>
      </c>
      <c r="D4" s="350" t="s">
        <v>991</v>
      </c>
      <c r="E4" s="350"/>
      <c r="F4" s="350"/>
      <c r="G4" s="350"/>
      <c r="H4" s="350" t="s">
        <v>992</v>
      </c>
      <c r="I4" s="351" t="s">
        <v>993</v>
      </c>
      <c r="J4" s="351"/>
      <c r="K4" s="350"/>
      <c r="L4" s="350" t="s">
        <v>994</v>
      </c>
      <c r="M4" s="350"/>
      <c r="N4" s="350"/>
      <c r="O4" s="350"/>
      <c r="P4" s="350"/>
      <c r="Q4" s="866"/>
      <c r="R4" s="867" t="s">
        <v>960</v>
      </c>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5"/>
      <c r="CE4" s="825"/>
      <c r="CF4" s="825"/>
      <c r="CG4" s="825"/>
      <c r="CH4" s="825"/>
      <c r="CI4" s="825"/>
      <c r="CJ4" s="825"/>
      <c r="CK4" s="825"/>
      <c r="CL4" s="825"/>
      <c r="CM4" s="825"/>
      <c r="CN4" s="825"/>
      <c r="CO4" s="825"/>
      <c r="CP4" s="825"/>
      <c r="CQ4" s="825"/>
      <c r="CR4" s="825"/>
      <c r="CS4" s="825"/>
      <c r="CT4" s="825"/>
      <c r="CU4" s="825"/>
      <c r="CV4" s="825"/>
      <c r="CW4" s="825"/>
      <c r="CX4" s="825"/>
      <c r="CY4" s="825"/>
      <c r="CZ4" s="825"/>
      <c r="DA4" s="825"/>
      <c r="DB4" s="825"/>
      <c r="DC4" s="825"/>
      <c r="DD4" s="825"/>
      <c r="DE4" s="825"/>
      <c r="DF4" s="825"/>
      <c r="DG4" s="825"/>
      <c r="DH4" s="825"/>
      <c r="DI4" s="825"/>
      <c r="DJ4" s="825"/>
      <c r="DK4" s="825"/>
      <c r="DL4" s="825"/>
      <c r="DM4" s="825"/>
      <c r="DN4" s="825"/>
      <c r="DO4" s="825"/>
      <c r="DP4" s="825"/>
      <c r="DQ4" s="825"/>
      <c r="DR4" s="825"/>
      <c r="DS4" s="825"/>
      <c r="DT4" s="825"/>
      <c r="DU4" s="825"/>
      <c r="DV4" s="825"/>
      <c r="DW4" s="825"/>
      <c r="DX4" s="825"/>
      <c r="DY4" s="825"/>
      <c r="DZ4" s="825"/>
      <c r="EA4" s="825"/>
      <c r="EB4" s="825"/>
      <c r="EC4" s="825"/>
      <c r="ED4" s="825"/>
      <c r="EE4" s="825"/>
      <c r="EF4" s="825"/>
      <c r="EG4" s="825"/>
      <c r="EH4" s="825"/>
      <c r="EI4" s="825"/>
      <c r="EJ4" s="825"/>
      <c r="EK4" s="825"/>
      <c r="EL4" s="825"/>
      <c r="EM4" s="825"/>
      <c r="EN4" s="825"/>
      <c r="EO4" s="825"/>
      <c r="EP4" s="825"/>
      <c r="EQ4" s="825"/>
      <c r="ER4" s="825"/>
      <c r="ES4" s="825"/>
      <c r="ET4" s="825"/>
      <c r="EU4" s="825"/>
      <c r="EV4" s="825"/>
      <c r="EW4" s="825"/>
      <c r="EX4" s="825"/>
      <c r="EY4" s="825"/>
      <c r="EZ4" s="825"/>
      <c r="FA4" s="825"/>
      <c r="FB4" s="825"/>
      <c r="FC4" s="825"/>
      <c r="FD4" s="825"/>
      <c r="FE4" s="825"/>
      <c r="FF4" s="825"/>
      <c r="FG4" s="825"/>
      <c r="FH4" s="825"/>
      <c r="FI4" s="825"/>
      <c r="FJ4" s="825"/>
      <c r="FK4" s="825"/>
      <c r="FL4" s="825"/>
      <c r="FM4" s="825"/>
      <c r="FN4" s="825"/>
      <c r="FO4" s="825"/>
      <c r="FP4" s="825"/>
      <c r="FQ4" s="825"/>
      <c r="FR4" s="825"/>
      <c r="FS4" s="825"/>
      <c r="FT4" s="825"/>
      <c r="FU4" s="825"/>
      <c r="FV4" s="825"/>
      <c r="FW4" s="825"/>
      <c r="FX4" s="825"/>
      <c r="FY4" s="825"/>
      <c r="FZ4" s="825"/>
      <c r="GA4" s="825"/>
      <c r="GB4" s="825"/>
      <c r="GC4" s="825"/>
      <c r="GD4" s="825"/>
      <c r="GE4" s="825"/>
      <c r="GF4" s="825"/>
      <c r="GG4" s="825"/>
      <c r="GH4" s="825"/>
      <c r="GI4" s="825"/>
      <c r="GJ4" s="825"/>
      <c r="GK4" s="825"/>
      <c r="GL4" s="825"/>
      <c r="GM4" s="825"/>
      <c r="GN4" s="825"/>
      <c r="GO4" s="825"/>
      <c r="GP4" s="825"/>
      <c r="GQ4" s="825"/>
      <c r="GR4" s="825"/>
      <c r="GS4" s="825"/>
      <c r="GT4" s="825"/>
      <c r="GU4" s="825"/>
      <c r="GV4" s="825"/>
      <c r="GW4" s="825"/>
      <c r="GX4" s="825"/>
      <c r="GY4" s="825"/>
      <c r="GZ4" s="825"/>
      <c r="HA4" s="825"/>
      <c r="HB4" s="825"/>
      <c r="HC4" s="825"/>
      <c r="HD4" s="825"/>
      <c r="HE4" s="825"/>
      <c r="HF4" s="825"/>
      <c r="HG4" s="825"/>
      <c r="HH4" s="825"/>
      <c r="HI4" s="825"/>
      <c r="HJ4" s="825"/>
      <c r="HK4" s="825"/>
      <c r="HL4" s="825"/>
      <c r="HM4" s="825"/>
      <c r="HN4" s="825"/>
      <c r="HO4" s="825"/>
      <c r="HP4" s="825"/>
      <c r="HQ4" s="825"/>
      <c r="HR4" s="825"/>
      <c r="HS4" s="825"/>
      <c r="HT4" s="825"/>
      <c r="HU4" s="825"/>
      <c r="HV4" s="825"/>
      <c r="HW4" s="825"/>
      <c r="HX4" s="825"/>
      <c r="HY4" s="825"/>
      <c r="HZ4" s="825"/>
      <c r="IA4" s="825"/>
      <c r="IB4" s="825"/>
      <c r="IC4" s="825"/>
      <c r="ID4" s="825"/>
      <c r="IE4" s="825"/>
      <c r="IF4" s="825"/>
      <c r="IG4" s="825"/>
      <c r="IH4" s="825"/>
      <c r="II4" s="825"/>
      <c r="IJ4" s="825"/>
      <c r="IK4" s="825"/>
      <c r="IL4" s="825"/>
      <c r="IM4" s="825"/>
      <c r="IN4" s="825"/>
      <c r="IO4" s="825"/>
      <c r="IP4" s="825"/>
      <c r="IQ4" s="825"/>
      <c r="IR4" s="825"/>
    </row>
    <row r="5" spans="1:18" s="825" customFormat="1" ht="34.5" customHeight="1">
      <c r="A5" s="841"/>
      <c r="B5" s="841"/>
      <c r="C5" s="841"/>
      <c r="D5" s="350" t="s">
        <v>995</v>
      </c>
      <c r="E5" s="350" t="s">
        <v>996</v>
      </c>
      <c r="F5" s="350" t="s">
        <v>997</v>
      </c>
      <c r="G5" s="350" t="s">
        <v>9</v>
      </c>
      <c r="H5" s="350"/>
      <c r="I5" s="351" t="s">
        <v>998</v>
      </c>
      <c r="J5" s="351" t="s">
        <v>999</v>
      </c>
      <c r="K5" s="350" t="s">
        <v>1000</v>
      </c>
      <c r="L5" s="350" t="s">
        <v>1001</v>
      </c>
      <c r="M5" s="350" t="s">
        <v>1002</v>
      </c>
      <c r="N5" s="350" t="s">
        <v>1003</v>
      </c>
      <c r="O5" s="350" t="s">
        <v>1004</v>
      </c>
      <c r="P5" s="350" t="s">
        <v>1005</v>
      </c>
      <c r="Q5" s="866" t="s">
        <v>958</v>
      </c>
      <c r="R5" s="868"/>
    </row>
    <row r="6" spans="1:18" s="832" customFormat="1" ht="36" customHeight="1">
      <c r="A6" s="518" t="s">
        <v>904</v>
      </c>
      <c r="B6" s="524"/>
      <c r="C6" s="511"/>
      <c r="D6" s="350" t="s">
        <v>905</v>
      </c>
      <c r="E6" s="350" t="s">
        <v>906</v>
      </c>
      <c r="F6" s="350" t="s">
        <v>907</v>
      </c>
      <c r="G6" s="350" t="s">
        <v>1006</v>
      </c>
      <c r="H6" s="350" t="s">
        <v>909</v>
      </c>
      <c r="I6" s="351" t="s">
        <v>972</v>
      </c>
      <c r="J6" s="351" t="s">
        <v>911</v>
      </c>
      <c r="K6" s="350" t="s">
        <v>1007</v>
      </c>
      <c r="L6" s="350" t="s">
        <v>913</v>
      </c>
      <c r="M6" s="350" t="s">
        <v>1008</v>
      </c>
      <c r="N6" s="350" t="s">
        <v>915</v>
      </c>
      <c r="O6" s="350" t="s">
        <v>976</v>
      </c>
      <c r="P6" s="353" t="s">
        <v>1009</v>
      </c>
      <c r="Q6" s="866" t="s">
        <v>1010</v>
      </c>
      <c r="R6" s="866" t="s">
        <v>1011</v>
      </c>
    </row>
    <row r="7" spans="1:252" s="833" customFormat="1" ht="24" customHeight="1" hidden="1">
      <c r="A7" s="350" t="s">
        <v>9</v>
      </c>
      <c r="B7" s="350" t="s">
        <v>1012</v>
      </c>
      <c r="C7" s="350" t="s">
        <v>1012</v>
      </c>
      <c r="D7" s="353"/>
      <c r="E7" s="353"/>
      <c r="F7" s="353"/>
      <c r="G7" s="353" t="s">
        <v>1012</v>
      </c>
      <c r="H7" s="842">
        <f aca="true" t="shared" si="0" ref="H7:R7">H8+H14</f>
        <v>87.77</v>
      </c>
      <c r="I7" s="854">
        <f t="shared" si="0"/>
        <v>1400</v>
      </c>
      <c r="J7" s="854">
        <f t="shared" si="0"/>
        <v>1474</v>
      </c>
      <c r="K7" s="842">
        <f t="shared" si="0"/>
        <v>-136.57999999999998</v>
      </c>
      <c r="L7" s="855">
        <f t="shared" si="0"/>
        <v>183</v>
      </c>
      <c r="M7" s="855">
        <f t="shared" si="0"/>
        <v>478</v>
      </c>
      <c r="N7" s="855">
        <f t="shared" si="0"/>
        <v>1020</v>
      </c>
      <c r="O7" s="855">
        <f t="shared" si="0"/>
        <v>1474</v>
      </c>
      <c r="P7" s="855">
        <f t="shared" si="0"/>
        <v>2000</v>
      </c>
      <c r="Q7" s="842">
        <f t="shared" si="0"/>
        <v>7348.5199999999995</v>
      </c>
      <c r="R7" s="842">
        <f t="shared" si="0"/>
        <v>7397.33</v>
      </c>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2"/>
      <c r="CB7" s="832"/>
      <c r="CC7" s="832"/>
      <c r="CD7" s="832"/>
      <c r="CE7" s="832"/>
      <c r="CF7" s="832"/>
      <c r="CG7" s="832"/>
      <c r="CH7" s="832"/>
      <c r="CI7" s="832"/>
      <c r="CJ7" s="832"/>
      <c r="CK7" s="832"/>
      <c r="CL7" s="832"/>
      <c r="CM7" s="832"/>
      <c r="CN7" s="832"/>
      <c r="CO7" s="832"/>
      <c r="CP7" s="832"/>
      <c r="CQ7" s="832"/>
      <c r="CR7" s="832"/>
      <c r="CS7" s="832"/>
      <c r="CT7" s="832"/>
      <c r="CU7" s="832"/>
      <c r="CV7" s="832"/>
      <c r="CW7" s="832"/>
      <c r="CX7" s="832"/>
      <c r="CY7" s="832"/>
      <c r="CZ7" s="832"/>
      <c r="DA7" s="832"/>
      <c r="DB7" s="832"/>
      <c r="DC7" s="832"/>
      <c r="DD7" s="832"/>
      <c r="DE7" s="832"/>
      <c r="DF7" s="832"/>
      <c r="DG7" s="832"/>
      <c r="DH7" s="832"/>
      <c r="DI7" s="832"/>
      <c r="DJ7" s="832"/>
      <c r="DK7" s="832"/>
      <c r="DL7" s="832"/>
      <c r="DM7" s="832"/>
      <c r="DN7" s="832"/>
      <c r="DO7" s="832"/>
      <c r="DP7" s="832"/>
      <c r="DQ7" s="832"/>
      <c r="DR7" s="832"/>
      <c r="DS7" s="832"/>
      <c r="DT7" s="832"/>
      <c r="DU7" s="832"/>
      <c r="DV7" s="832"/>
      <c r="DW7" s="832"/>
      <c r="DX7" s="832"/>
      <c r="DY7" s="832"/>
      <c r="DZ7" s="832"/>
      <c r="EA7" s="832"/>
      <c r="EB7" s="832"/>
      <c r="EC7" s="832"/>
      <c r="ED7" s="832"/>
      <c r="EE7" s="832"/>
      <c r="EF7" s="832"/>
      <c r="EG7" s="832"/>
      <c r="EH7" s="832"/>
      <c r="EI7" s="832"/>
      <c r="EJ7" s="832"/>
      <c r="EK7" s="832"/>
      <c r="EL7" s="832"/>
      <c r="EM7" s="832"/>
      <c r="EN7" s="832"/>
      <c r="EO7" s="832"/>
      <c r="EP7" s="832"/>
      <c r="EQ7" s="832"/>
      <c r="ER7" s="832"/>
      <c r="ES7" s="832"/>
      <c r="ET7" s="832"/>
      <c r="EU7" s="832"/>
      <c r="EV7" s="832"/>
      <c r="EW7" s="832"/>
      <c r="EX7" s="832"/>
      <c r="EY7" s="832"/>
      <c r="EZ7" s="832"/>
      <c r="FA7" s="832"/>
      <c r="FB7" s="832"/>
      <c r="FC7" s="832"/>
      <c r="FD7" s="832"/>
      <c r="FE7" s="832"/>
      <c r="FF7" s="832"/>
      <c r="FG7" s="832"/>
      <c r="FH7" s="832"/>
      <c r="FI7" s="832"/>
      <c r="FJ7" s="832"/>
      <c r="FK7" s="832"/>
      <c r="FL7" s="832"/>
      <c r="FM7" s="832"/>
      <c r="FN7" s="832"/>
      <c r="FO7" s="832"/>
      <c r="FP7" s="832"/>
      <c r="FQ7" s="832"/>
      <c r="FR7" s="832"/>
      <c r="FS7" s="832"/>
      <c r="FT7" s="832"/>
      <c r="FU7" s="832"/>
      <c r="FV7" s="832"/>
      <c r="FW7" s="832"/>
      <c r="FX7" s="832"/>
      <c r="FY7" s="832"/>
      <c r="FZ7" s="832"/>
      <c r="GA7" s="832"/>
      <c r="GB7" s="832"/>
      <c r="GC7" s="832"/>
      <c r="GD7" s="832"/>
      <c r="GE7" s="832"/>
      <c r="GF7" s="832"/>
      <c r="GG7" s="832"/>
      <c r="GH7" s="832"/>
      <c r="GI7" s="832"/>
      <c r="GJ7" s="832"/>
      <c r="GK7" s="832"/>
      <c r="GL7" s="832"/>
      <c r="GM7" s="832"/>
      <c r="GN7" s="832"/>
      <c r="GO7" s="832"/>
      <c r="GP7" s="832"/>
      <c r="GQ7" s="832"/>
      <c r="GR7" s="832"/>
      <c r="GS7" s="832"/>
      <c r="GT7" s="832"/>
      <c r="GU7" s="832"/>
      <c r="GV7" s="832"/>
      <c r="GW7" s="832"/>
      <c r="GX7" s="832"/>
      <c r="GY7" s="832"/>
      <c r="GZ7" s="832"/>
      <c r="HA7" s="832"/>
      <c r="HB7" s="832"/>
      <c r="HC7" s="832"/>
      <c r="HD7" s="832"/>
      <c r="HE7" s="832"/>
      <c r="HF7" s="832"/>
      <c r="HG7" s="832"/>
      <c r="HH7" s="832"/>
      <c r="HI7" s="832"/>
      <c r="HJ7" s="832"/>
      <c r="HK7" s="832"/>
      <c r="HL7" s="832"/>
      <c r="HM7" s="832"/>
      <c r="HN7" s="832"/>
      <c r="HO7" s="832"/>
      <c r="HP7" s="832"/>
      <c r="HQ7" s="832"/>
      <c r="HR7" s="832"/>
      <c r="HS7" s="832"/>
      <c r="HT7" s="832"/>
      <c r="HU7" s="832"/>
      <c r="HV7" s="832"/>
      <c r="HW7" s="832"/>
      <c r="HX7" s="832"/>
      <c r="HY7" s="832"/>
      <c r="HZ7" s="832"/>
      <c r="IA7" s="832"/>
      <c r="IB7" s="832"/>
      <c r="IC7" s="832"/>
      <c r="ID7" s="832"/>
      <c r="IE7" s="832"/>
      <c r="IF7" s="832"/>
      <c r="IG7" s="832"/>
      <c r="IH7" s="832"/>
      <c r="II7" s="832"/>
      <c r="IJ7" s="832"/>
      <c r="IK7" s="832"/>
      <c r="IL7" s="832"/>
      <c r="IM7" s="832"/>
      <c r="IN7" s="832"/>
      <c r="IO7" s="832"/>
      <c r="IP7" s="832"/>
      <c r="IQ7" s="832"/>
      <c r="IR7" s="832"/>
    </row>
    <row r="8" spans="1:252" s="833" customFormat="1" ht="24" customHeight="1" hidden="1">
      <c r="A8" s="350" t="s">
        <v>918</v>
      </c>
      <c r="B8" s="350"/>
      <c r="C8" s="350"/>
      <c r="D8" s="353"/>
      <c r="E8" s="353"/>
      <c r="F8" s="353"/>
      <c r="G8" s="353"/>
      <c r="H8" s="842">
        <f aca="true" t="shared" si="1" ref="H8:R8">SUM(H9:H13)</f>
        <v>7.02</v>
      </c>
      <c r="I8" s="854">
        <f t="shared" si="1"/>
        <v>350</v>
      </c>
      <c r="J8" s="854">
        <f t="shared" si="1"/>
        <v>498</v>
      </c>
      <c r="K8" s="842">
        <f t="shared" si="1"/>
        <v>-234.52</v>
      </c>
      <c r="L8" s="855">
        <f t="shared" si="1"/>
        <v>128</v>
      </c>
      <c r="M8" s="855">
        <f t="shared" si="1"/>
        <v>266</v>
      </c>
      <c r="N8" s="855">
        <f t="shared" si="1"/>
        <v>332</v>
      </c>
      <c r="O8" s="855">
        <f t="shared" si="1"/>
        <v>498</v>
      </c>
      <c r="P8" s="855">
        <f t="shared" si="1"/>
        <v>627</v>
      </c>
      <c r="Q8" s="842">
        <f t="shared" si="1"/>
        <v>2836.9799999999996</v>
      </c>
      <c r="R8" s="842">
        <f t="shared" si="1"/>
        <v>3064.4799999999996</v>
      </c>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2"/>
      <c r="CO8" s="832"/>
      <c r="CP8" s="832"/>
      <c r="CQ8" s="832"/>
      <c r="CR8" s="832"/>
      <c r="CS8" s="832"/>
      <c r="CT8" s="832"/>
      <c r="CU8" s="832"/>
      <c r="CV8" s="832"/>
      <c r="CW8" s="832"/>
      <c r="CX8" s="832"/>
      <c r="CY8" s="832"/>
      <c r="CZ8" s="832"/>
      <c r="DA8" s="832"/>
      <c r="DB8" s="832"/>
      <c r="DC8" s="832"/>
      <c r="DD8" s="832"/>
      <c r="DE8" s="832"/>
      <c r="DF8" s="832"/>
      <c r="DG8" s="832"/>
      <c r="DH8" s="832"/>
      <c r="DI8" s="832"/>
      <c r="DJ8" s="832"/>
      <c r="DK8" s="832"/>
      <c r="DL8" s="832"/>
      <c r="DM8" s="832"/>
      <c r="DN8" s="832"/>
      <c r="DO8" s="832"/>
      <c r="DP8" s="832"/>
      <c r="DQ8" s="832"/>
      <c r="DR8" s="832"/>
      <c r="DS8" s="832"/>
      <c r="DT8" s="832"/>
      <c r="DU8" s="832"/>
      <c r="DV8" s="832"/>
      <c r="DW8" s="832"/>
      <c r="DX8" s="832"/>
      <c r="DY8" s="832"/>
      <c r="DZ8" s="832"/>
      <c r="EA8" s="832"/>
      <c r="EB8" s="832"/>
      <c r="EC8" s="832"/>
      <c r="ED8" s="832"/>
      <c r="EE8" s="832"/>
      <c r="EF8" s="832"/>
      <c r="EG8" s="832"/>
      <c r="EH8" s="832"/>
      <c r="EI8" s="832"/>
      <c r="EJ8" s="832"/>
      <c r="EK8" s="832"/>
      <c r="EL8" s="832"/>
      <c r="EM8" s="832"/>
      <c r="EN8" s="832"/>
      <c r="EO8" s="832"/>
      <c r="EP8" s="832"/>
      <c r="EQ8" s="832"/>
      <c r="ER8" s="832"/>
      <c r="ES8" s="832"/>
      <c r="ET8" s="832"/>
      <c r="EU8" s="832"/>
      <c r="EV8" s="832"/>
      <c r="EW8" s="832"/>
      <c r="EX8" s="832"/>
      <c r="EY8" s="832"/>
      <c r="EZ8" s="832"/>
      <c r="FA8" s="832"/>
      <c r="FB8" s="832"/>
      <c r="FC8" s="832"/>
      <c r="FD8" s="832"/>
      <c r="FE8" s="832"/>
      <c r="FF8" s="832"/>
      <c r="FG8" s="832"/>
      <c r="FH8" s="832"/>
      <c r="FI8" s="832"/>
      <c r="FJ8" s="832"/>
      <c r="FK8" s="832"/>
      <c r="FL8" s="832"/>
      <c r="FM8" s="832"/>
      <c r="FN8" s="832"/>
      <c r="FO8" s="832"/>
      <c r="FP8" s="832"/>
      <c r="FQ8" s="832"/>
      <c r="FR8" s="832"/>
      <c r="FS8" s="832"/>
      <c r="FT8" s="832"/>
      <c r="FU8" s="832"/>
      <c r="FV8" s="832"/>
      <c r="FW8" s="832"/>
      <c r="FX8" s="832"/>
      <c r="FY8" s="832"/>
      <c r="FZ8" s="832"/>
      <c r="GA8" s="832"/>
      <c r="GB8" s="832"/>
      <c r="GC8" s="832"/>
      <c r="GD8" s="832"/>
      <c r="GE8" s="832"/>
      <c r="GF8" s="832"/>
      <c r="GG8" s="832"/>
      <c r="GH8" s="832"/>
      <c r="GI8" s="832"/>
      <c r="GJ8" s="832"/>
      <c r="GK8" s="832"/>
      <c r="GL8" s="832"/>
      <c r="GM8" s="832"/>
      <c r="GN8" s="832"/>
      <c r="GO8" s="832"/>
      <c r="GP8" s="832"/>
      <c r="GQ8" s="832"/>
      <c r="GR8" s="832"/>
      <c r="GS8" s="832"/>
      <c r="GT8" s="832"/>
      <c r="GU8" s="832"/>
      <c r="GV8" s="832"/>
      <c r="GW8" s="832"/>
      <c r="GX8" s="832"/>
      <c r="GY8" s="832"/>
      <c r="GZ8" s="832"/>
      <c r="HA8" s="832"/>
      <c r="HB8" s="832"/>
      <c r="HC8" s="832"/>
      <c r="HD8" s="832"/>
      <c r="HE8" s="832"/>
      <c r="HF8" s="832"/>
      <c r="HG8" s="832"/>
      <c r="HH8" s="832"/>
      <c r="HI8" s="832"/>
      <c r="HJ8" s="832"/>
      <c r="HK8" s="832"/>
      <c r="HL8" s="832"/>
      <c r="HM8" s="832"/>
      <c r="HN8" s="832"/>
      <c r="HO8" s="832"/>
      <c r="HP8" s="832"/>
      <c r="HQ8" s="832"/>
      <c r="HR8" s="832"/>
      <c r="HS8" s="832"/>
      <c r="HT8" s="832"/>
      <c r="HU8" s="832"/>
      <c r="HV8" s="832"/>
      <c r="HW8" s="832"/>
      <c r="HX8" s="832"/>
      <c r="HY8" s="832"/>
      <c r="HZ8" s="832"/>
      <c r="IA8" s="832"/>
      <c r="IB8" s="832"/>
      <c r="IC8" s="832"/>
      <c r="ID8" s="832"/>
      <c r="IE8" s="832"/>
      <c r="IF8" s="832"/>
      <c r="IG8" s="832"/>
      <c r="IH8" s="832"/>
      <c r="II8" s="832"/>
      <c r="IJ8" s="832"/>
      <c r="IK8" s="832"/>
      <c r="IL8" s="832"/>
      <c r="IM8" s="832"/>
      <c r="IN8" s="832"/>
      <c r="IO8" s="832"/>
      <c r="IP8" s="832"/>
      <c r="IQ8" s="832"/>
      <c r="IR8" s="832"/>
    </row>
    <row r="9" spans="1:252" s="833" customFormat="1" ht="24" customHeight="1" hidden="1">
      <c r="A9" s="10" t="s">
        <v>1013</v>
      </c>
      <c r="B9" s="10" t="s">
        <v>1014</v>
      </c>
      <c r="C9" s="10" t="s">
        <v>1015</v>
      </c>
      <c r="D9" s="113">
        <v>0.766</v>
      </c>
      <c r="E9" s="113">
        <v>0.18</v>
      </c>
      <c r="F9" s="113">
        <v>0.63</v>
      </c>
      <c r="G9" s="843">
        <f aca="true" t="shared" si="2" ref="G9:G13">SUM(D9:F9)</f>
        <v>1.576</v>
      </c>
      <c r="H9" s="844">
        <v>0</v>
      </c>
      <c r="I9" s="856">
        <v>0</v>
      </c>
      <c r="J9" s="857">
        <v>155</v>
      </c>
      <c r="K9" s="844">
        <f aca="true" t="shared" si="3" ref="K9:K13">ROUND((I9-J9)*G9,2)</f>
        <v>-244.28</v>
      </c>
      <c r="L9" s="858">
        <v>0</v>
      </c>
      <c r="M9" s="858">
        <v>0</v>
      </c>
      <c r="N9" s="858">
        <v>0</v>
      </c>
      <c r="O9" s="859">
        <v>155</v>
      </c>
      <c r="P9" s="859">
        <v>196</v>
      </c>
      <c r="Q9" s="844">
        <f aca="true" t="shared" si="4" ref="Q9:Q13">ROUND(SUM(L9:P9)*G9,2)</f>
        <v>553.18</v>
      </c>
      <c r="R9" s="515">
        <f aca="true" t="shared" si="5" ref="R9:R13">Q9-H9-K9</f>
        <v>797.4599999999999</v>
      </c>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832"/>
      <c r="BH9" s="832"/>
      <c r="BI9" s="832"/>
      <c r="BJ9" s="832"/>
      <c r="BK9" s="832"/>
      <c r="BL9" s="832"/>
      <c r="BM9" s="832"/>
      <c r="BN9" s="832"/>
      <c r="BO9" s="832"/>
      <c r="BP9" s="832"/>
      <c r="BQ9" s="832"/>
      <c r="BR9" s="832"/>
      <c r="BS9" s="832"/>
      <c r="BT9" s="832"/>
      <c r="BU9" s="832"/>
      <c r="BV9" s="832"/>
      <c r="BW9" s="832"/>
      <c r="BX9" s="832"/>
      <c r="BY9" s="832"/>
      <c r="BZ9" s="832"/>
      <c r="CA9" s="832"/>
      <c r="CB9" s="832"/>
      <c r="CC9" s="832"/>
      <c r="CD9" s="832"/>
      <c r="CE9" s="832"/>
      <c r="CF9" s="832"/>
      <c r="CG9" s="832"/>
      <c r="CH9" s="832"/>
      <c r="CI9" s="832"/>
      <c r="CJ9" s="832"/>
      <c r="CK9" s="832"/>
      <c r="CL9" s="832"/>
      <c r="CM9" s="832"/>
      <c r="CN9" s="832"/>
      <c r="CO9" s="832"/>
      <c r="CP9" s="832"/>
      <c r="CQ9" s="832"/>
      <c r="CR9" s="832"/>
      <c r="CS9" s="832"/>
      <c r="CT9" s="832"/>
      <c r="CU9" s="832"/>
      <c r="CV9" s="832"/>
      <c r="CW9" s="832"/>
      <c r="CX9" s="832"/>
      <c r="CY9" s="832"/>
      <c r="CZ9" s="832"/>
      <c r="DA9" s="832"/>
      <c r="DB9" s="832"/>
      <c r="DC9" s="832"/>
      <c r="DD9" s="832"/>
      <c r="DE9" s="832"/>
      <c r="DF9" s="832"/>
      <c r="DG9" s="832"/>
      <c r="DH9" s="832"/>
      <c r="DI9" s="832"/>
      <c r="DJ9" s="832"/>
      <c r="DK9" s="832"/>
      <c r="DL9" s="832"/>
      <c r="DM9" s="832"/>
      <c r="DN9" s="832"/>
      <c r="DO9" s="832"/>
      <c r="DP9" s="832"/>
      <c r="DQ9" s="832"/>
      <c r="DR9" s="832"/>
      <c r="DS9" s="832"/>
      <c r="DT9" s="832"/>
      <c r="DU9" s="832"/>
      <c r="DV9" s="832"/>
      <c r="DW9" s="832"/>
      <c r="DX9" s="832"/>
      <c r="DY9" s="832"/>
      <c r="DZ9" s="832"/>
      <c r="EA9" s="832"/>
      <c r="EB9" s="832"/>
      <c r="EC9" s="832"/>
      <c r="ED9" s="832"/>
      <c r="EE9" s="832"/>
      <c r="EF9" s="832"/>
      <c r="EG9" s="832"/>
      <c r="EH9" s="832"/>
      <c r="EI9" s="832"/>
      <c r="EJ9" s="832"/>
      <c r="EK9" s="832"/>
      <c r="EL9" s="832"/>
      <c r="EM9" s="832"/>
      <c r="EN9" s="832"/>
      <c r="EO9" s="832"/>
      <c r="EP9" s="832"/>
      <c r="EQ9" s="832"/>
      <c r="ER9" s="832"/>
      <c r="ES9" s="832"/>
      <c r="ET9" s="832"/>
      <c r="EU9" s="832"/>
      <c r="EV9" s="832"/>
      <c r="EW9" s="832"/>
      <c r="EX9" s="832"/>
      <c r="EY9" s="832"/>
      <c r="EZ9" s="832"/>
      <c r="FA9" s="832"/>
      <c r="FB9" s="832"/>
      <c r="FC9" s="832"/>
      <c r="FD9" s="832"/>
      <c r="FE9" s="832"/>
      <c r="FF9" s="832"/>
      <c r="FG9" s="832"/>
      <c r="FH9" s="832"/>
      <c r="FI9" s="832"/>
      <c r="FJ9" s="832"/>
      <c r="FK9" s="832"/>
      <c r="FL9" s="832"/>
      <c r="FM9" s="832"/>
      <c r="FN9" s="832"/>
      <c r="FO9" s="832"/>
      <c r="FP9" s="832"/>
      <c r="FQ9" s="832"/>
      <c r="FR9" s="832"/>
      <c r="FS9" s="832"/>
      <c r="FT9" s="832"/>
      <c r="FU9" s="832"/>
      <c r="FV9" s="832"/>
      <c r="FW9" s="832"/>
      <c r="FX9" s="832"/>
      <c r="FY9" s="832"/>
      <c r="FZ9" s="832"/>
      <c r="GA9" s="832"/>
      <c r="GB9" s="832"/>
      <c r="GC9" s="832"/>
      <c r="GD9" s="832"/>
      <c r="GE9" s="832"/>
      <c r="GF9" s="832"/>
      <c r="GG9" s="832"/>
      <c r="GH9" s="832"/>
      <c r="GI9" s="832"/>
      <c r="GJ9" s="832"/>
      <c r="GK9" s="832"/>
      <c r="GL9" s="832"/>
      <c r="GM9" s="832"/>
      <c r="GN9" s="832"/>
      <c r="GO9" s="832"/>
      <c r="GP9" s="832"/>
      <c r="GQ9" s="832"/>
      <c r="GR9" s="832"/>
      <c r="GS9" s="832"/>
      <c r="GT9" s="832"/>
      <c r="GU9" s="832"/>
      <c r="GV9" s="832"/>
      <c r="GW9" s="832"/>
      <c r="GX9" s="832"/>
      <c r="GY9" s="832"/>
      <c r="GZ9" s="832"/>
      <c r="HA9" s="832"/>
      <c r="HB9" s="832"/>
      <c r="HC9" s="832"/>
      <c r="HD9" s="832"/>
      <c r="HE9" s="832"/>
      <c r="HF9" s="832"/>
      <c r="HG9" s="832"/>
      <c r="HH9" s="832"/>
      <c r="HI9" s="832"/>
      <c r="HJ9" s="832"/>
      <c r="HK9" s="832"/>
      <c r="HL9" s="832"/>
      <c r="HM9" s="832"/>
      <c r="HN9" s="832"/>
      <c r="HO9" s="832"/>
      <c r="HP9" s="832"/>
      <c r="HQ9" s="832"/>
      <c r="HR9" s="832"/>
      <c r="HS9" s="832"/>
      <c r="HT9" s="832"/>
      <c r="HU9" s="832"/>
      <c r="HV9" s="832"/>
      <c r="HW9" s="832"/>
      <c r="HX9" s="832"/>
      <c r="HY9" s="832"/>
      <c r="HZ9" s="832"/>
      <c r="IA9" s="832"/>
      <c r="IB9" s="832"/>
      <c r="IC9" s="832"/>
      <c r="ID9" s="832"/>
      <c r="IE9" s="832"/>
      <c r="IF9" s="832"/>
      <c r="IG9" s="832"/>
      <c r="IH9" s="832"/>
      <c r="II9" s="832"/>
      <c r="IJ9" s="832"/>
      <c r="IK9" s="832"/>
      <c r="IL9" s="832"/>
      <c r="IM9" s="832"/>
      <c r="IN9" s="832"/>
      <c r="IO9" s="832"/>
      <c r="IP9" s="832"/>
      <c r="IQ9" s="832"/>
      <c r="IR9" s="832"/>
    </row>
    <row r="10" spans="1:252" s="833" customFormat="1" ht="24" customHeight="1" hidden="1">
      <c r="A10" s="10" t="s">
        <v>1016</v>
      </c>
      <c r="B10" s="10" t="s">
        <v>1014</v>
      </c>
      <c r="C10" s="10" t="s">
        <v>1015</v>
      </c>
      <c r="D10" s="843">
        <v>0.696</v>
      </c>
      <c r="E10" s="843">
        <v>0.17</v>
      </c>
      <c r="F10" s="843">
        <v>0.63</v>
      </c>
      <c r="G10" s="843">
        <f t="shared" si="2"/>
        <v>1.496</v>
      </c>
      <c r="H10" s="844">
        <v>6.39</v>
      </c>
      <c r="I10" s="856">
        <v>110</v>
      </c>
      <c r="J10" s="857">
        <v>120</v>
      </c>
      <c r="K10" s="844">
        <f t="shared" si="3"/>
        <v>-14.96</v>
      </c>
      <c r="L10" s="858">
        <v>81</v>
      </c>
      <c r="M10" s="859">
        <v>93</v>
      </c>
      <c r="N10" s="858">
        <v>96</v>
      </c>
      <c r="O10" s="859">
        <v>120</v>
      </c>
      <c r="P10" s="859">
        <v>150</v>
      </c>
      <c r="Q10" s="844">
        <f t="shared" si="4"/>
        <v>807.84</v>
      </c>
      <c r="R10" s="515">
        <f t="shared" si="5"/>
        <v>816.4100000000001</v>
      </c>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2"/>
      <c r="AY10" s="832"/>
      <c r="AZ10" s="832"/>
      <c r="BA10" s="832"/>
      <c r="BB10" s="832"/>
      <c r="BC10" s="832"/>
      <c r="BD10" s="832"/>
      <c r="BE10" s="832"/>
      <c r="BF10" s="832"/>
      <c r="BG10" s="832"/>
      <c r="BH10" s="832"/>
      <c r="BI10" s="832"/>
      <c r="BJ10" s="832"/>
      <c r="BK10" s="832"/>
      <c r="BL10" s="832"/>
      <c r="BM10" s="832"/>
      <c r="BN10" s="832"/>
      <c r="BO10" s="832"/>
      <c r="BP10" s="832"/>
      <c r="BQ10" s="832"/>
      <c r="BR10" s="832"/>
      <c r="BS10" s="832"/>
      <c r="BT10" s="832"/>
      <c r="BU10" s="832"/>
      <c r="BV10" s="832"/>
      <c r="BW10" s="832"/>
      <c r="BX10" s="832"/>
      <c r="BY10" s="832"/>
      <c r="BZ10" s="832"/>
      <c r="CA10" s="832"/>
      <c r="CB10" s="832"/>
      <c r="CC10" s="832"/>
      <c r="CD10" s="832"/>
      <c r="CE10" s="832"/>
      <c r="CF10" s="832"/>
      <c r="CG10" s="832"/>
      <c r="CH10" s="832"/>
      <c r="CI10" s="832"/>
      <c r="CJ10" s="832"/>
      <c r="CK10" s="832"/>
      <c r="CL10" s="832"/>
      <c r="CM10" s="832"/>
      <c r="CN10" s="832"/>
      <c r="CO10" s="832"/>
      <c r="CP10" s="832"/>
      <c r="CQ10" s="832"/>
      <c r="CR10" s="832"/>
      <c r="CS10" s="832"/>
      <c r="CT10" s="832"/>
      <c r="CU10" s="832"/>
      <c r="CV10" s="832"/>
      <c r="CW10" s="832"/>
      <c r="CX10" s="832"/>
      <c r="CY10" s="832"/>
      <c r="CZ10" s="832"/>
      <c r="DA10" s="832"/>
      <c r="DB10" s="832"/>
      <c r="DC10" s="832"/>
      <c r="DD10" s="832"/>
      <c r="DE10" s="832"/>
      <c r="DF10" s="832"/>
      <c r="DG10" s="832"/>
      <c r="DH10" s="832"/>
      <c r="DI10" s="832"/>
      <c r="DJ10" s="832"/>
      <c r="DK10" s="832"/>
      <c r="DL10" s="832"/>
      <c r="DM10" s="832"/>
      <c r="DN10" s="832"/>
      <c r="DO10" s="832"/>
      <c r="DP10" s="832"/>
      <c r="DQ10" s="832"/>
      <c r="DR10" s="832"/>
      <c r="DS10" s="832"/>
      <c r="DT10" s="832"/>
      <c r="DU10" s="832"/>
      <c r="DV10" s="832"/>
      <c r="DW10" s="832"/>
      <c r="DX10" s="832"/>
      <c r="DY10" s="832"/>
      <c r="DZ10" s="832"/>
      <c r="EA10" s="832"/>
      <c r="EB10" s="832"/>
      <c r="EC10" s="832"/>
      <c r="ED10" s="832"/>
      <c r="EE10" s="832"/>
      <c r="EF10" s="832"/>
      <c r="EG10" s="832"/>
      <c r="EH10" s="832"/>
      <c r="EI10" s="832"/>
      <c r="EJ10" s="832"/>
      <c r="EK10" s="832"/>
      <c r="EL10" s="832"/>
      <c r="EM10" s="832"/>
      <c r="EN10" s="832"/>
      <c r="EO10" s="832"/>
      <c r="EP10" s="832"/>
      <c r="EQ10" s="832"/>
      <c r="ER10" s="832"/>
      <c r="ES10" s="832"/>
      <c r="ET10" s="832"/>
      <c r="EU10" s="832"/>
      <c r="EV10" s="832"/>
      <c r="EW10" s="832"/>
      <c r="EX10" s="832"/>
      <c r="EY10" s="832"/>
      <c r="EZ10" s="832"/>
      <c r="FA10" s="832"/>
      <c r="FB10" s="832"/>
      <c r="FC10" s="832"/>
      <c r="FD10" s="832"/>
      <c r="FE10" s="832"/>
      <c r="FF10" s="832"/>
      <c r="FG10" s="832"/>
      <c r="FH10" s="832"/>
      <c r="FI10" s="832"/>
      <c r="FJ10" s="832"/>
      <c r="FK10" s="832"/>
      <c r="FL10" s="832"/>
      <c r="FM10" s="832"/>
      <c r="FN10" s="832"/>
      <c r="FO10" s="832"/>
      <c r="FP10" s="832"/>
      <c r="FQ10" s="832"/>
      <c r="FR10" s="832"/>
      <c r="FS10" s="832"/>
      <c r="FT10" s="832"/>
      <c r="FU10" s="832"/>
      <c r="FV10" s="832"/>
      <c r="FW10" s="832"/>
      <c r="FX10" s="832"/>
      <c r="FY10" s="832"/>
      <c r="FZ10" s="832"/>
      <c r="GA10" s="832"/>
      <c r="GB10" s="832"/>
      <c r="GC10" s="832"/>
      <c r="GD10" s="832"/>
      <c r="GE10" s="832"/>
      <c r="GF10" s="832"/>
      <c r="GG10" s="832"/>
      <c r="GH10" s="832"/>
      <c r="GI10" s="832"/>
      <c r="GJ10" s="832"/>
      <c r="GK10" s="832"/>
      <c r="GL10" s="832"/>
      <c r="GM10" s="832"/>
      <c r="GN10" s="832"/>
      <c r="GO10" s="832"/>
      <c r="GP10" s="832"/>
      <c r="GQ10" s="832"/>
      <c r="GR10" s="832"/>
      <c r="GS10" s="832"/>
      <c r="GT10" s="832"/>
      <c r="GU10" s="832"/>
      <c r="GV10" s="832"/>
      <c r="GW10" s="832"/>
      <c r="GX10" s="832"/>
      <c r="GY10" s="832"/>
      <c r="GZ10" s="832"/>
      <c r="HA10" s="832"/>
      <c r="HB10" s="832"/>
      <c r="HC10" s="832"/>
      <c r="HD10" s="832"/>
      <c r="HE10" s="832"/>
      <c r="HF10" s="832"/>
      <c r="HG10" s="832"/>
      <c r="HH10" s="832"/>
      <c r="HI10" s="832"/>
      <c r="HJ10" s="832"/>
      <c r="HK10" s="832"/>
      <c r="HL10" s="832"/>
      <c r="HM10" s="832"/>
      <c r="HN10" s="832"/>
      <c r="HO10" s="832"/>
      <c r="HP10" s="832"/>
      <c r="HQ10" s="832"/>
      <c r="HR10" s="832"/>
      <c r="HS10" s="832"/>
      <c r="HT10" s="832"/>
      <c r="HU10" s="832"/>
      <c r="HV10" s="832"/>
      <c r="HW10" s="832"/>
      <c r="HX10" s="832"/>
      <c r="HY10" s="832"/>
      <c r="HZ10" s="832"/>
      <c r="IA10" s="832"/>
      <c r="IB10" s="832"/>
      <c r="IC10" s="832"/>
      <c r="ID10" s="832"/>
      <c r="IE10" s="832"/>
      <c r="IF10" s="832"/>
      <c r="IG10" s="832"/>
      <c r="IH10" s="832"/>
      <c r="II10" s="832"/>
      <c r="IJ10" s="832"/>
      <c r="IK10" s="832"/>
      <c r="IL10" s="832"/>
      <c r="IM10" s="832"/>
      <c r="IN10" s="832"/>
      <c r="IO10" s="832"/>
      <c r="IP10" s="832"/>
      <c r="IQ10" s="832"/>
      <c r="IR10" s="832"/>
    </row>
    <row r="11" spans="1:252" s="833" customFormat="1" ht="24" customHeight="1" hidden="1">
      <c r="A11" s="10" t="s">
        <v>1017</v>
      </c>
      <c r="B11" s="10" t="s">
        <v>1014</v>
      </c>
      <c r="C11" s="10" t="s">
        <v>1015</v>
      </c>
      <c r="D11" s="843">
        <v>0.638</v>
      </c>
      <c r="E11" s="843">
        <v>0.17</v>
      </c>
      <c r="F11" s="843">
        <v>0.63</v>
      </c>
      <c r="G11" s="843">
        <f t="shared" si="2"/>
        <v>1.4380000000000002</v>
      </c>
      <c r="H11" s="844">
        <v>0.63</v>
      </c>
      <c r="I11" s="856">
        <v>65</v>
      </c>
      <c r="J11" s="857">
        <v>50</v>
      </c>
      <c r="K11" s="844">
        <f t="shared" si="3"/>
        <v>21.57</v>
      </c>
      <c r="L11" s="858">
        <v>0</v>
      </c>
      <c r="M11" s="859">
        <v>52</v>
      </c>
      <c r="N11" s="858">
        <v>56</v>
      </c>
      <c r="O11" s="859">
        <v>50</v>
      </c>
      <c r="P11" s="859">
        <v>63</v>
      </c>
      <c r="Q11" s="844">
        <f t="shared" si="4"/>
        <v>317.8</v>
      </c>
      <c r="R11" s="515">
        <f t="shared" si="5"/>
        <v>295.6</v>
      </c>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2"/>
      <c r="AY11" s="832"/>
      <c r="AZ11" s="832"/>
      <c r="BA11" s="832"/>
      <c r="BB11" s="832"/>
      <c r="BC11" s="832"/>
      <c r="BD11" s="832"/>
      <c r="BE11" s="832"/>
      <c r="BF11" s="832"/>
      <c r="BG11" s="832"/>
      <c r="BH11" s="832"/>
      <c r="BI11" s="832"/>
      <c r="BJ11" s="832"/>
      <c r="BK11" s="832"/>
      <c r="BL11" s="832"/>
      <c r="BM11" s="832"/>
      <c r="BN11" s="832"/>
      <c r="BO11" s="832"/>
      <c r="BP11" s="832"/>
      <c r="BQ11" s="832"/>
      <c r="BR11" s="832"/>
      <c r="BS11" s="832"/>
      <c r="BT11" s="832"/>
      <c r="BU11" s="832"/>
      <c r="BV11" s="832"/>
      <c r="BW11" s="832"/>
      <c r="BX11" s="832"/>
      <c r="BY11" s="832"/>
      <c r="BZ11" s="832"/>
      <c r="CA11" s="832"/>
      <c r="CB11" s="832"/>
      <c r="CC11" s="832"/>
      <c r="CD11" s="832"/>
      <c r="CE11" s="832"/>
      <c r="CF11" s="832"/>
      <c r="CG11" s="832"/>
      <c r="CH11" s="832"/>
      <c r="CI11" s="832"/>
      <c r="CJ11" s="832"/>
      <c r="CK11" s="832"/>
      <c r="CL11" s="832"/>
      <c r="CM11" s="832"/>
      <c r="CN11" s="832"/>
      <c r="CO11" s="832"/>
      <c r="CP11" s="832"/>
      <c r="CQ11" s="832"/>
      <c r="CR11" s="832"/>
      <c r="CS11" s="832"/>
      <c r="CT11" s="832"/>
      <c r="CU11" s="832"/>
      <c r="CV11" s="832"/>
      <c r="CW11" s="832"/>
      <c r="CX11" s="832"/>
      <c r="CY11" s="832"/>
      <c r="CZ11" s="832"/>
      <c r="DA11" s="832"/>
      <c r="DB11" s="832"/>
      <c r="DC11" s="832"/>
      <c r="DD11" s="832"/>
      <c r="DE11" s="832"/>
      <c r="DF11" s="832"/>
      <c r="DG11" s="832"/>
      <c r="DH11" s="832"/>
      <c r="DI11" s="832"/>
      <c r="DJ11" s="832"/>
      <c r="DK11" s="832"/>
      <c r="DL11" s="832"/>
      <c r="DM11" s="832"/>
      <c r="DN11" s="832"/>
      <c r="DO11" s="832"/>
      <c r="DP11" s="832"/>
      <c r="DQ11" s="832"/>
      <c r="DR11" s="832"/>
      <c r="DS11" s="832"/>
      <c r="DT11" s="832"/>
      <c r="DU11" s="832"/>
      <c r="DV11" s="832"/>
      <c r="DW11" s="832"/>
      <c r="DX11" s="832"/>
      <c r="DY11" s="832"/>
      <c r="DZ11" s="832"/>
      <c r="EA11" s="832"/>
      <c r="EB11" s="832"/>
      <c r="EC11" s="832"/>
      <c r="ED11" s="832"/>
      <c r="EE11" s="832"/>
      <c r="EF11" s="832"/>
      <c r="EG11" s="832"/>
      <c r="EH11" s="832"/>
      <c r="EI11" s="832"/>
      <c r="EJ11" s="832"/>
      <c r="EK11" s="832"/>
      <c r="EL11" s="832"/>
      <c r="EM11" s="832"/>
      <c r="EN11" s="832"/>
      <c r="EO11" s="832"/>
      <c r="EP11" s="832"/>
      <c r="EQ11" s="832"/>
      <c r="ER11" s="832"/>
      <c r="ES11" s="832"/>
      <c r="ET11" s="832"/>
      <c r="EU11" s="832"/>
      <c r="EV11" s="832"/>
      <c r="EW11" s="832"/>
      <c r="EX11" s="832"/>
      <c r="EY11" s="832"/>
      <c r="EZ11" s="832"/>
      <c r="FA11" s="832"/>
      <c r="FB11" s="832"/>
      <c r="FC11" s="832"/>
      <c r="FD11" s="832"/>
      <c r="FE11" s="832"/>
      <c r="FF11" s="832"/>
      <c r="FG11" s="832"/>
      <c r="FH11" s="832"/>
      <c r="FI11" s="832"/>
      <c r="FJ11" s="832"/>
      <c r="FK11" s="832"/>
      <c r="FL11" s="832"/>
      <c r="FM11" s="832"/>
      <c r="FN11" s="832"/>
      <c r="FO11" s="832"/>
      <c r="FP11" s="832"/>
      <c r="FQ11" s="832"/>
      <c r="FR11" s="832"/>
      <c r="FS11" s="832"/>
      <c r="FT11" s="832"/>
      <c r="FU11" s="832"/>
      <c r="FV11" s="832"/>
      <c r="FW11" s="832"/>
      <c r="FX11" s="832"/>
      <c r="FY11" s="832"/>
      <c r="FZ11" s="832"/>
      <c r="GA11" s="832"/>
      <c r="GB11" s="832"/>
      <c r="GC11" s="832"/>
      <c r="GD11" s="832"/>
      <c r="GE11" s="832"/>
      <c r="GF11" s="832"/>
      <c r="GG11" s="832"/>
      <c r="GH11" s="832"/>
      <c r="GI11" s="832"/>
      <c r="GJ11" s="832"/>
      <c r="GK11" s="832"/>
      <c r="GL11" s="832"/>
      <c r="GM11" s="832"/>
      <c r="GN11" s="832"/>
      <c r="GO11" s="832"/>
      <c r="GP11" s="832"/>
      <c r="GQ11" s="832"/>
      <c r="GR11" s="832"/>
      <c r="GS11" s="832"/>
      <c r="GT11" s="832"/>
      <c r="GU11" s="832"/>
      <c r="GV11" s="832"/>
      <c r="GW11" s="832"/>
      <c r="GX11" s="832"/>
      <c r="GY11" s="832"/>
      <c r="GZ11" s="832"/>
      <c r="HA11" s="832"/>
      <c r="HB11" s="832"/>
      <c r="HC11" s="832"/>
      <c r="HD11" s="832"/>
      <c r="HE11" s="832"/>
      <c r="HF11" s="832"/>
      <c r="HG11" s="832"/>
      <c r="HH11" s="832"/>
      <c r="HI11" s="832"/>
      <c r="HJ11" s="832"/>
      <c r="HK11" s="832"/>
      <c r="HL11" s="832"/>
      <c r="HM11" s="832"/>
      <c r="HN11" s="832"/>
      <c r="HO11" s="832"/>
      <c r="HP11" s="832"/>
      <c r="HQ11" s="832"/>
      <c r="HR11" s="832"/>
      <c r="HS11" s="832"/>
      <c r="HT11" s="832"/>
      <c r="HU11" s="832"/>
      <c r="HV11" s="832"/>
      <c r="HW11" s="832"/>
      <c r="HX11" s="832"/>
      <c r="HY11" s="832"/>
      <c r="HZ11" s="832"/>
      <c r="IA11" s="832"/>
      <c r="IB11" s="832"/>
      <c r="IC11" s="832"/>
      <c r="ID11" s="832"/>
      <c r="IE11" s="832"/>
      <c r="IF11" s="832"/>
      <c r="IG11" s="832"/>
      <c r="IH11" s="832"/>
      <c r="II11" s="832"/>
      <c r="IJ11" s="832"/>
      <c r="IK11" s="832"/>
      <c r="IL11" s="832"/>
      <c r="IM11" s="832"/>
      <c r="IN11" s="832"/>
      <c r="IO11" s="832"/>
      <c r="IP11" s="832"/>
      <c r="IQ11" s="832"/>
      <c r="IR11" s="832"/>
    </row>
    <row r="12" spans="1:252" s="833" customFormat="1" ht="24" customHeight="1" hidden="1">
      <c r="A12" s="845" t="s">
        <v>1018</v>
      </c>
      <c r="B12" s="10" t="s">
        <v>1019</v>
      </c>
      <c r="C12" s="10" t="s">
        <v>1015</v>
      </c>
      <c r="D12" s="843">
        <v>0.766</v>
      </c>
      <c r="E12" s="843">
        <v>0.18</v>
      </c>
      <c r="F12" s="843">
        <v>0.63</v>
      </c>
      <c r="G12" s="843">
        <f t="shared" si="2"/>
        <v>1.576</v>
      </c>
      <c r="H12" s="846">
        <v>0</v>
      </c>
      <c r="I12" s="856">
        <v>175</v>
      </c>
      <c r="J12" s="857">
        <v>173</v>
      </c>
      <c r="K12" s="844">
        <f t="shared" si="3"/>
        <v>3.15</v>
      </c>
      <c r="L12" s="858">
        <v>47</v>
      </c>
      <c r="M12" s="859">
        <v>121</v>
      </c>
      <c r="N12" s="858">
        <v>128</v>
      </c>
      <c r="O12" s="859">
        <v>173</v>
      </c>
      <c r="P12" s="859">
        <v>218</v>
      </c>
      <c r="Q12" s="844">
        <f t="shared" si="4"/>
        <v>1082.71</v>
      </c>
      <c r="R12" s="515">
        <f t="shared" si="5"/>
        <v>1079.56</v>
      </c>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2"/>
      <c r="AV12" s="832"/>
      <c r="AW12" s="832"/>
      <c r="AX12" s="832"/>
      <c r="AY12" s="832"/>
      <c r="AZ12" s="832"/>
      <c r="BA12" s="832"/>
      <c r="BB12" s="832"/>
      <c r="BC12" s="832"/>
      <c r="BD12" s="832"/>
      <c r="BE12" s="832"/>
      <c r="BF12" s="832"/>
      <c r="BG12" s="832"/>
      <c r="BH12" s="832"/>
      <c r="BI12" s="832"/>
      <c r="BJ12" s="832"/>
      <c r="BK12" s="832"/>
      <c r="BL12" s="832"/>
      <c r="BM12" s="832"/>
      <c r="BN12" s="832"/>
      <c r="BO12" s="832"/>
      <c r="BP12" s="832"/>
      <c r="BQ12" s="832"/>
      <c r="BR12" s="832"/>
      <c r="BS12" s="832"/>
      <c r="BT12" s="832"/>
      <c r="BU12" s="832"/>
      <c r="BV12" s="832"/>
      <c r="BW12" s="832"/>
      <c r="BX12" s="832"/>
      <c r="BY12" s="832"/>
      <c r="BZ12" s="832"/>
      <c r="CA12" s="832"/>
      <c r="CB12" s="832"/>
      <c r="CC12" s="832"/>
      <c r="CD12" s="832"/>
      <c r="CE12" s="832"/>
      <c r="CF12" s="832"/>
      <c r="CG12" s="832"/>
      <c r="CH12" s="832"/>
      <c r="CI12" s="832"/>
      <c r="CJ12" s="832"/>
      <c r="CK12" s="832"/>
      <c r="CL12" s="832"/>
      <c r="CM12" s="832"/>
      <c r="CN12" s="832"/>
      <c r="CO12" s="832"/>
      <c r="CP12" s="832"/>
      <c r="CQ12" s="832"/>
      <c r="CR12" s="832"/>
      <c r="CS12" s="832"/>
      <c r="CT12" s="832"/>
      <c r="CU12" s="832"/>
      <c r="CV12" s="832"/>
      <c r="CW12" s="832"/>
      <c r="CX12" s="832"/>
      <c r="CY12" s="832"/>
      <c r="CZ12" s="832"/>
      <c r="DA12" s="832"/>
      <c r="DB12" s="832"/>
      <c r="DC12" s="832"/>
      <c r="DD12" s="832"/>
      <c r="DE12" s="832"/>
      <c r="DF12" s="832"/>
      <c r="DG12" s="832"/>
      <c r="DH12" s="832"/>
      <c r="DI12" s="832"/>
      <c r="DJ12" s="832"/>
      <c r="DK12" s="832"/>
      <c r="DL12" s="832"/>
      <c r="DM12" s="832"/>
      <c r="DN12" s="832"/>
      <c r="DO12" s="832"/>
      <c r="DP12" s="832"/>
      <c r="DQ12" s="832"/>
      <c r="DR12" s="832"/>
      <c r="DS12" s="832"/>
      <c r="DT12" s="832"/>
      <c r="DU12" s="832"/>
      <c r="DV12" s="832"/>
      <c r="DW12" s="832"/>
      <c r="DX12" s="832"/>
      <c r="DY12" s="832"/>
      <c r="DZ12" s="832"/>
      <c r="EA12" s="832"/>
      <c r="EB12" s="832"/>
      <c r="EC12" s="832"/>
      <c r="ED12" s="832"/>
      <c r="EE12" s="832"/>
      <c r="EF12" s="832"/>
      <c r="EG12" s="832"/>
      <c r="EH12" s="832"/>
      <c r="EI12" s="832"/>
      <c r="EJ12" s="832"/>
      <c r="EK12" s="832"/>
      <c r="EL12" s="832"/>
      <c r="EM12" s="832"/>
      <c r="EN12" s="832"/>
      <c r="EO12" s="832"/>
      <c r="EP12" s="832"/>
      <c r="EQ12" s="832"/>
      <c r="ER12" s="832"/>
      <c r="ES12" s="832"/>
      <c r="ET12" s="832"/>
      <c r="EU12" s="832"/>
      <c r="EV12" s="832"/>
      <c r="EW12" s="832"/>
      <c r="EX12" s="832"/>
      <c r="EY12" s="832"/>
      <c r="EZ12" s="832"/>
      <c r="FA12" s="832"/>
      <c r="FB12" s="832"/>
      <c r="FC12" s="832"/>
      <c r="FD12" s="832"/>
      <c r="FE12" s="832"/>
      <c r="FF12" s="832"/>
      <c r="FG12" s="832"/>
      <c r="FH12" s="832"/>
      <c r="FI12" s="832"/>
      <c r="FJ12" s="832"/>
      <c r="FK12" s="832"/>
      <c r="FL12" s="832"/>
      <c r="FM12" s="832"/>
      <c r="FN12" s="832"/>
      <c r="FO12" s="832"/>
      <c r="FP12" s="832"/>
      <c r="FQ12" s="832"/>
      <c r="FR12" s="832"/>
      <c r="FS12" s="832"/>
      <c r="FT12" s="832"/>
      <c r="FU12" s="832"/>
      <c r="FV12" s="832"/>
      <c r="FW12" s="832"/>
      <c r="FX12" s="832"/>
      <c r="FY12" s="832"/>
      <c r="FZ12" s="832"/>
      <c r="GA12" s="832"/>
      <c r="GB12" s="832"/>
      <c r="GC12" s="832"/>
      <c r="GD12" s="832"/>
      <c r="GE12" s="832"/>
      <c r="GF12" s="832"/>
      <c r="GG12" s="832"/>
      <c r="GH12" s="832"/>
      <c r="GI12" s="832"/>
      <c r="GJ12" s="832"/>
      <c r="GK12" s="832"/>
      <c r="GL12" s="832"/>
      <c r="GM12" s="832"/>
      <c r="GN12" s="832"/>
      <c r="GO12" s="832"/>
      <c r="GP12" s="832"/>
      <c r="GQ12" s="832"/>
      <c r="GR12" s="832"/>
      <c r="GS12" s="832"/>
      <c r="GT12" s="832"/>
      <c r="GU12" s="832"/>
      <c r="GV12" s="832"/>
      <c r="GW12" s="832"/>
      <c r="GX12" s="832"/>
      <c r="GY12" s="832"/>
      <c r="GZ12" s="832"/>
      <c r="HA12" s="832"/>
      <c r="HB12" s="832"/>
      <c r="HC12" s="832"/>
      <c r="HD12" s="832"/>
      <c r="HE12" s="832"/>
      <c r="HF12" s="832"/>
      <c r="HG12" s="832"/>
      <c r="HH12" s="832"/>
      <c r="HI12" s="832"/>
      <c r="HJ12" s="832"/>
      <c r="HK12" s="832"/>
      <c r="HL12" s="832"/>
      <c r="HM12" s="832"/>
      <c r="HN12" s="832"/>
      <c r="HO12" s="832"/>
      <c r="HP12" s="832"/>
      <c r="HQ12" s="832"/>
      <c r="HR12" s="832"/>
      <c r="HS12" s="832"/>
      <c r="HT12" s="832"/>
      <c r="HU12" s="832"/>
      <c r="HV12" s="832"/>
      <c r="HW12" s="832"/>
      <c r="HX12" s="832"/>
      <c r="HY12" s="832"/>
      <c r="HZ12" s="832"/>
      <c r="IA12" s="832"/>
      <c r="IB12" s="832"/>
      <c r="IC12" s="832"/>
      <c r="ID12" s="832"/>
      <c r="IE12" s="832"/>
      <c r="IF12" s="832"/>
      <c r="IG12" s="832"/>
      <c r="IH12" s="832"/>
      <c r="II12" s="832"/>
      <c r="IJ12" s="832"/>
      <c r="IK12" s="832"/>
      <c r="IL12" s="832"/>
      <c r="IM12" s="832"/>
      <c r="IN12" s="832"/>
      <c r="IO12" s="832"/>
      <c r="IP12" s="832"/>
      <c r="IQ12" s="832"/>
      <c r="IR12" s="832"/>
    </row>
    <row r="13" spans="1:252" s="833" customFormat="1" ht="24" customHeight="1" hidden="1">
      <c r="A13" s="20"/>
      <c r="B13" s="847" t="s">
        <v>1020</v>
      </c>
      <c r="C13" s="10" t="s">
        <v>1021</v>
      </c>
      <c r="D13" s="843">
        <v>0.641</v>
      </c>
      <c r="E13" s="843">
        <v>0.18</v>
      </c>
      <c r="F13" s="843">
        <v>0.63</v>
      </c>
      <c r="G13" s="843">
        <f t="shared" si="2"/>
        <v>1.451</v>
      </c>
      <c r="H13" s="846">
        <v>0</v>
      </c>
      <c r="I13" s="856">
        <v>0</v>
      </c>
      <c r="J13" s="857">
        <v>0</v>
      </c>
      <c r="K13" s="844">
        <f t="shared" si="3"/>
        <v>0</v>
      </c>
      <c r="L13" s="860"/>
      <c r="M13" s="860"/>
      <c r="N13" s="858">
        <v>52</v>
      </c>
      <c r="O13" s="860"/>
      <c r="P13" s="860"/>
      <c r="Q13" s="844">
        <f t="shared" si="4"/>
        <v>75.45</v>
      </c>
      <c r="R13" s="515">
        <f t="shared" si="5"/>
        <v>75.45</v>
      </c>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2"/>
      <c r="AX13" s="832"/>
      <c r="AY13" s="832"/>
      <c r="AZ13" s="832"/>
      <c r="BA13" s="832"/>
      <c r="BB13" s="832"/>
      <c r="BC13" s="832"/>
      <c r="BD13" s="832"/>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832"/>
      <c r="CN13" s="832"/>
      <c r="CO13" s="832"/>
      <c r="CP13" s="832"/>
      <c r="CQ13" s="832"/>
      <c r="CR13" s="832"/>
      <c r="CS13" s="832"/>
      <c r="CT13" s="832"/>
      <c r="CU13" s="832"/>
      <c r="CV13" s="832"/>
      <c r="CW13" s="832"/>
      <c r="CX13" s="832"/>
      <c r="CY13" s="832"/>
      <c r="CZ13" s="832"/>
      <c r="DA13" s="832"/>
      <c r="DB13" s="832"/>
      <c r="DC13" s="832"/>
      <c r="DD13" s="832"/>
      <c r="DE13" s="832"/>
      <c r="DF13" s="832"/>
      <c r="DG13" s="832"/>
      <c r="DH13" s="832"/>
      <c r="DI13" s="832"/>
      <c r="DJ13" s="832"/>
      <c r="DK13" s="832"/>
      <c r="DL13" s="832"/>
      <c r="DM13" s="832"/>
      <c r="DN13" s="832"/>
      <c r="DO13" s="832"/>
      <c r="DP13" s="832"/>
      <c r="DQ13" s="832"/>
      <c r="DR13" s="832"/>
      <c r="DS13" s="832"/>
      <c r="DT13" s="832"/>
      <c r="DU13" s="832"/>
      <c r="DV13" s="832"/>
      <c r="DW13" s="832"/>
      <c r="DX13" s="832"/>
      <c r="DY13" s="832"/>
      <c r="DZ13" s="832"/>
      <c r="EA13" s="832"/>
      <c r="EB13" s="832"/>
      <c r="EC13" s="832"/>
      <c r="ED13" s="832"/>
      <c r="EE13" s="832"/>
      <c r="EF13" s="832"/>
      <c r="EG13" s="832"/>
      <c r="EH13" s="832"/>
      <c r="EI13" s="832"/>
      <c r="EJ13" s="832"/>
      <c r="EK13" s="832"/>
      <c r="EL13" s="832"/>
      <c r="EM13" s="832"/>
      <c r="EN13" s="832"/>
      <c r="EO13" s="832"/>
      <c r="EP13" s="832"/>
      <c r="EQ13" s="832"/>
      <c r="ER13" s="832"/>
      <c r="ES13" s="832"/>
      <c r="ET13" s="832"/>
      <c r="EU13" s="832"/>
      <c r="EV13" s="832"/>
      <c r="EW13" s="832"/>
      <c r="EX13" s="832"/>
      <c r="EY13" s="832"/>
      <c r="EZ13" s="832"/>
      <c r="FA13" s="832"/>
      <c r="FB13" s="832"/>
      <c r="FC13" s="832"/>
      <c r="FD13" s="832"/>
      <c r="FE13" s="832"/>
      <c r="FF13" s="832"/>
      <c r="FG13" s="832"/>
      <c r="FH13" s="832"/>
      <c r="FI13" s="832"/>
      <c r="FJ13" s="832"/>
      <c r="FK13" s="832"/>
      <c r="FL13" s="832"/>
      <c r="FM13" s="832"/>
      <c r="FN13" s="832"/>
      <c r="FO13" s="832"/>
      <c r="FP13" s="832"/>
      <c r="FQ13" s="832"/>
      <c r="FR13" s="832"/>
      <c r="FS13" s="832"/>
      <c r="FT13" s="832"/>
      <c r="FU13" s="832"/>
      <c r="FV13" s="832"/>
      <c r="FW13" s="832"/>
      <c r="FX13" s="832"/>
      <c r="FY13" s="832"/>
      <c r="FZ13" s="832"/>
      <c r="GA13" s="832"/>
      <c r="GB13" s="832"/>
      <c r="GC13" s="832"/>
      <c r="GD13" s="832"/>
      <c r="GE13" s="832"/>
      <c r="GF13" s="832"/>
      <c r="GG13" s="832"/>
      <c r="GH13" s="832"/>
      <c r="GI13" s="832"/>
      <c r="GJ13" s="832"/>
      <c r="GK13" s="832"/>
      <c r="GL13" s="832"/>
      <c r="GM13" s="832"/>
      <c r="GN13" s="832"/>
      <c r="GO13" s="832"/>
      <c r="GP13" s="832"/>
      <c r="GQ13" s="832"/>
      <c r="GR13" s="832"/>
      <c r="GS13" s="832"/>
      <c r="GT13" s="832"/>
      <c r="GU13" s="832"/>
      <c r="GV13" s="832"/>
      <c r="GW13" s="832"/>
      <c r="GX13" s="832"/>
      <c r="GY13" s="832"/>
      <c r="GZ13" s="832"/>
      <c r="HA13" s="832"/>
      <c r="HB13" s="832"/>
      <c r="HC13" s="832"/>
      <c r="HD13" s="832"/>
      <c r="HE13" s="832"/>
      <c r="HF13" s="832"/>
      <c r="HG13" s="832"/>
      <c r="HH13" s="832"/>
      <c r="HI13" s="832"/>
      <c r="HJ13" s="832"/>
      <c r="HK13" s="832"/>
      <c r="HL13" s="832"/>
      <c r="HM13" s="832"/>
      <c r="HN13" s="832"/>
      <c r="HO13" s="832"/>
      <c r="HP13" s="832"/>
      <c r="HQ13" s="832"/>
      <c r="HR13" s="832"/>
      <c r="HS13" s="832"/>
      <c r="HT13" s="832"/>
      <c r="HU13" s="832"/>
      <c r="HV13" s="832"/>
      <c r="HW13" s="832"/>
      <c r="HX13" s="832"/>
      <c r="HY13" s="832"/>
      <c r="HZ13" s="832"/>
      <c r="IA13" s="832"/>
      <c r="IB13" s="832"/>
      <c r="IC13" s="832"/>
      <c r="ID13" s="832"/>
      <c r="IE13" s="832"/>
      <c r="IF13" s="832"/>
      <c r="IG13" s="832"/>
      <c r="IH13" s="832"/>
      <c r="II13" s="832"/>
      <c r="IJ13" s="832"/>
      <c r="IK13" s="832"/>
      <c r="IL13" s="832"/>
      <c r="IM13" s="832"/>
      <c r="IN13" s="832"/>
      <c r="IO13" s="832"/>
      <c r="IP13" s="832"/>
      <c r="IQ13" s="832"/>
      <c r="IR13" s="832"/>
    </row>
    <row r="14" spans="1:252" s="834" customFormat="1" ht="24" customHeight="1">
      <c r="A14" s="350" t="s">
        <v>597</v>
      </c>
      <c r="B14" s="350"/>
      <c r="C14" s="350"/>
      <c r="D14" s="353"/>
      <c r="E14" s="353"/>
      <c r="F14" s="353"/>
      <c r="G14" s="848"/>
      <c r="H14" s="842">
        <f>SUM(H15:H20)</f>
        <v>80.75</v>
      </c>
      <c r="I14" s="854">
        <f aca="true" t="shared" si="6" ref="I14:R14">SUM(I15:I21)</f>
        <v>1050</v>
      </c>
      <c r="J14" s="854">
        <f t="shared" si="6"/>
        <v>976</v>
      </c>
      <c r="K14" s="842">
        <f t="shared" si="6"/>
        <v>97.94000000000001</v>
      </c>
      <c r="L14" s="855">
        <f t="shared" si="6"/>
        <v>55</v>
      </c>
      <c r="M14" s="855">
        <f t="shared" si="6"/>
        <v>212</v>
      </c>
      <c r="N14" s="855">
        <f t="shared" si="6"/>
        <v>688</v>
      </c>
      <c r="O14" s="855">
        <f t="shared" si="6"/>
        <v>976</v>
      </c>
      <c r="P14" s="855">
        <f t="shared" si="6"/>
        <v>1373</v>
      </c>
      <c r="Q14" s="842">
        <f t="shared" si="6"/>
        <v>4511.54</v>
      </c>
      <c r="R14" s="842">
        <f t="shared" si="6"/>
        <v>4332.85</v>
      </c>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832"/>
      <c r="BD14" s="832"/>
      <c r="BE14" s="832"/>
      <c r="BF14" s="832"/>
      <c r="BG14" s="832"/>
      <c r="BH14" s="832"/>
      <c r="BI14" s="832"/>
      <c r="BJ14" s="832"/>
      <c r="BK14" s="832"/>
      <c r="BL14" s="832"/>
      <c r="BM14" s="832"/>
      <c r="BN14" s="832"/>
      <c r="BO14" s="832"/>
      <c r="BP14" s="832"/>
      <c r="BQ14" s="832"/>
      <c r="BR14" s="832"/>
      <c r="BS14" s="832"/>
      <c r="BT14" s="832"/>
      <c r="BU14" s="832"/>
      <c r="BV14" s="832"/>
      <c r="BW14" s="832"/>
      <c r="BX14" s="832"/>
      <c r="BY14" s="832"/>
      <c r="BZ14" s="832"/>
      <c r="CA14" s="832"/>
      <c r="CB14" s="832"/>
      <c r="CC14" s="832"/>
      <c r="CD14" s="832"/>
      <c r="CE14" s="832"/>
      <c r="CF14" s="832"/>
      <c r="CG14" s="832"/>
      <c r="CH14" s="832"/>
      <c r="CI14" s="832"/>
      <c r="CJ14" s="832"/>
      <c r="CK14" s="832"/>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832"/>
      <c r="DH14" s="832"/>
      <c r="DI14" s="832"/>
      <c r="DJ14" s="832"/>
      <c r="DK14" s="832"/>
      <c r="DL14" s="832"/>
      <c r="DM14" s="832"/>
      <c r="DN14" s="832"/>
      <c r="DO14" s="832"/>
      <c r="DP14" s="832"/>
      <c r="DQ14" s="832"/>
      <c r="DR14" s="832"/>
      <c r="DS14" s="832"/>
      <c r="DT14" s="832"/>
      <c r="DU14" s="832"/>
      <c r="DV14" s="832"/>
      <c r="DW14" s="832"/>
      <c r="DX14" s="832"/>
      <c r="DY14" s="832"/>
      <c r="DZ14" s="832"/>
      <c r="EA14" s="832"/>
      <c r="EB14" s="832"/>
      <c r="EC14" s="832"/>
      <c r="ED14" s="832"/>
      <c r="EE14" s="832"/>
      <c r="EF14" s="832"/>
      <c r="EG14" s="832"/>
      <c r="EH14" s="832"/>
      <c r="EI14" s="832"/>
      <c r="EJ14" s="832"/>
      <c r="EK14" s="832"/>
      <c r="EL14" s="832"/>
      <c r="EM14" s="832"/>
      <c r="EN14" s="832"/>
      <c r="EO14" s="832"/>
      <c r="EP14" s="832"/>
      <c r="EQ14" s="832"/>
      <c r="ER14" s="832"/>
      <c r="ES14" s="832"/>
      <c r="ET14" s="832"/>
      <c r="EU14" s="832"/>
      <c r="EV14" s="832"/>
      <c r="EW14" s="832"/>
      <c r="EX14" s="832"/>
      <c r="EY14" s="832"/>
      <c r="EZ14" s="832"/>
      <c r="FA14" s="832"/>
      <c r="FB14" s="832"/>
      <c r="FC14" s="832"/>
      <c r="FD14" s="832"/>
      <c r="FE14" s="832"/>
      <c r="FF14" s="832"/>
      <c r="FG14" s="832"/>
      <c r="FH14" s="832"/>
      <c r="FI14" s="832"/>
      <c r="FJ14" s="832"/>
      <c r="FK14" s="832"/>
      <c r="FL14" s="832"/>
      <c r="FM14" s="832"/>
      <c r="FN14" s="832"/>
      <c r="FO14" s="832"/>
      <c r="FP14" s="832"/>
      <c r="FQ14" s="832"/>
      <c r="FR14" s="832"/>
      <c r="FS14" s="832"/>
      <c r="FT14" s="832"/>
      <c r="FU14" s="832"/>
      <c r="FV14" s="832"/>
      <c r="FW14" s="832"/>
      <c r="FX14" s="832"/>
      <c r="FY14" s="832"/>
      <c r="FZ14" s="832"/>
      <c r="GA14" s="832"/>
      <c r="GB14" s="832"/>
      <c r="GC14" s="832"/>
      <c r="GD14" s="832"/>
      <c r="GE14" s="832"/>
      <c r="GF14" s="832"/>
      <c r="GG14" s="832"/>
      <c r="GH14" s="832"/>
      <c r="GI14" s="832"/>
      <c r="GJ14" s="832"/>
      <c r="GK14" s="832"/>
      <c r="GL14" s="832"/>
      <c r="GM14" s="832"/>
      <c r="GN14" s="832"/>
      <c r="GO14" s="832"/>
      <c r="GP14" s="832"/>
      <c r="GQ14" s="832"/>
      <c r="GR14" s="832"/>
      <c r="GS14" s="832"/>
      <c r="GT14" s="832"/>
      <c r="GU14" s="832"/>
      <c r="GV14" s="832"/>
      <c r="GW14" s="832"/>
      <c r="GX14" s="832"/>
      <c r="GY14" s="832"/>
      <c r="GZ14" s="832"/>
      <c r="HA14" s="832"/>
      <c r="HB14" s="832"/>
      <c r="HC14" s="832"/>
      <c r="HD14" s="832"/>
      <c r="HE14" s="832"/>
      <c r="HF14" s="832"/>
      <c r="HG14" s="832"/>
      <c r="HH14" s="832"/>
      <c r="HI14" s="832"/>
      <c r="HJ14" s="832"/>
      <c r="HK14" s="832"/>
      <c r="HL14" s="832"/>
      <c r="HM14" s="832"/>
      <c r="HN14" s="832"/>
      <c r="HO14" s="832"/>
      <c r="HP14" s="832"/>
      <c r="HQ14" s="832"/>
      <c r="HR14" s="832"/>
      <c r="HS14" s="832"/>
      <c r="HT14" s="832"/>
      <c r="HU14" s="832"/>
      <c r="HV14" s="832"/>
      <c r="HW14" s="832"/>
      <c r="HX14" s="832"/>
      <c r="HY14" s="832"/>
      <c r="HZ14" s="832"/>
      <c r="IA14" s="832"/>
      <c r="IB14" s="832"/>
      <c r="IC14" s="832"/>
      <c r="ID14" s="832"/>
      <c r="IE14" s="832"/>
      <c r="IF14" s="832"/>
      <c r="IG14" s="832"/>
      <c r="IH14" s="832"/>
      <c r="II14" s="832"/>
      <c r="IJ14" s="832"/>
      <c r="IK14" s="832"/>
      <c r="IL14" s="832"/>
      <c r="IM14" s="832"/>
      <c r="IN14" s="832"/>
      <c r="IO14" s="832"/>
      <c r="IP14" s="832"/>
      <c r="IQ14" s="832"/>
      <c r="IR14" s="832"/>
    </row>
    <row r="15" spans="1:252" s="833" customFormat="1" ht="24" customHeight="1">
      <c r="A15" s="845" t="s">
        <v>1022</v>
      </c>
      <c r="B15" s="10" t="s">
        <v>1014</v>
      </c>
      <c r="C15" s="10" t="s">
        <v>1015</v>
      </c>
      <c r="D15" s="843">
        <v>0.58</v>
      </c>
      <c r="E15" s="843">
        <v>0.095</v>
      </c>
      <c r="F15" s="843">
        <v>0.63</v>
      </c>
      <c r="G15" s="843">
        <f aca="true" t="shared" si="7" ref="G15:G21">SUM(D15:F15)</f>
        <v>1.305</v>
      </c>
      <c r="H15" s="844">
        <v>6.04</v>
      </c>
      <c r="I15" s="856">
        <v>180</v>
      </c>
      <c r="J15" s="857">
        <v>139</v>
      </c>
      <c r="K15" s="844">
        <f aca="true" t="shared" si="8" ref="K15:K21">ROUND((I15-J15)*G15,2)</f>
        <v>53.51</v>
      </c>
      <c r="L15" s="858">
        <v>25</v>
      </c>
      <c r="M15" s="859">
        <v>108</v>
      </c>
      <c r="N15" s="858">
        <v>123</v>
      </c>
      <c r="O15" s="859">
        <v>139</v>
      </c>
      <c r="P15" s="859">
        <v>177</v>
      </c>
      <c r="Q15" s="844">
        <f aca="true" t="shared" si="9" ref="Q15:Q21">ROUND(SUM(L15:P15)*G15,2)</f>
        <v>746.46</v>
      </c>
      <c r="R15" s="515">
        <f aca="true" t="shared" si="10" ref="R15:R21">Q15-H15-K15</f>
        <v>686.9100000000001</v>
      </c>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c r="BH15" s="832"/>
      <c r="BI15" s="832"/>
      <c r="BJ15" s="832"/>
      <c r="BK15" s="832"/>
      <c r="BL15" s="832"/>
      <c r="BM15" s="832"/>
      <c r="BN15" s="832"/>
      <c r="BO15" s="832"/>
      <c r="BP15" s="832"/>
      <c r="BQ15" s="832"/>
      <c r="BR15" s="832"/>
      <c r="BS15" s="832"/>
      <c r="BT15" s="832"/>
      <c r="BU15" s="832"/>
      <c r="BV15" s="832"/>
      <c r="BW15" s="832"/>
      <c r="BX15" s="832"/>
      <c r="BY15" s="832"/>
      <c r="BZ15" s="832"/>
      <c r="CA15" s="832"/>
      <c r="CB15" s="832"/>
      <c r="CC15" s="832"/>
      <c r="CD15" s="832"/>
      <c r="CE15" s="832"/>
      <c r="CF15" s="832"/>
      <c r="CG15" s="832"/>
      <c r="CH15" s="832"/>
      <c r="CI15" s="832"/>
      <c r="CJ15" s="832"/>
      <c r="CK15" s="832"/>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832"/>
      <c r="DH15" s="832"/>
      <c r="DI15" s="832"/>
      <c r="DJ15" s="832"/>
      <c r="DK15" s="832"/>
      <c r="DL15" s="832"/>
      <c r="DM15" s="832"/>
      <c r="DN15" s="832"/>
      <c r="DO15" s="832"/>
      <c r="DP15" s="832"/>
      <c r="DQ15" s="832"/>
      <c r="DR15" s="832"/>
      <c r="DS15" s="832"/>
      <c r="DT15" s="832"/>
      <c r="DU15" s="832"/>
      <c r="DV15" s="832"/>
      <c r="DW15" s="832"/>
      <c r="DX15" s="832"/>
      <c r="DY15" s="832"/>
      <c r="DZ15" s="832"/>
      <c r="EA15" s="832"/>
      <c r="EB15" s="832"/>
      <c r="EC15" s="832"/>
      <c r="ED15" s="832"/>
      <c r="EE15" s="832"/>
      <c r="EF15" s="832"/>
      <c r="EG15" s="832"/>
      <c r="EH15" s="832"/>
      <c r="EI15" s="832"/>
      <c r="EJ15" s="832"/>
      <c r="EK15" s="832"/>
      <c r="EL15" s="832"/>
      <c r="EM15" s="832"/>
      <c r="EN15" s="832"/>
      <c r="EO15" s="832"/>
      <c r="EP15" s="832"/>
      <c r="EQ15" s="832"/>
      <c r="ER15" s="832"/>
      <c r="ES15" s="832"/>
      <c r="ET15" s="832"/>
      <c r="EU15" s="832"/>
      <c r="EV15" s="832"/>
      <c r="EW15" s="832"/>
      <c r="EX15" s="832"/>
      <c r="EY15" s="832"/>
      <c r="EZ15" s="832"/>
      <c r="FA15" s="832"/>
      <c r="FB15" s="832"/>
      <c r="FC15" s="832"/>
      <c r="FD15" s="832"/>
      <c r="FE15" s="832"/>
      <c r="FF15" s="832"/>
      <c r="FG15" s="832"/>
      <c r="FH15" s="832"/>
      <c r="FI15" s="832"/>
      <c r="FJ15" s="832"/>
      <c r="FK15" s="832"/>
      <c r="FL15" s="832"/>
      <c r="FM15" s="832"/>
      <c r="FN15" s="832"/>
      <c r="FO15" s="832"/>
      <c r="FP15" s="832"/>
      <c r="FQ15" s="832"/>
      <c r="FR15" s="832"/>
      <c r="FS15" s="832"/>
      <c r="FT15" s="832"/>
      <c r="FU15" s="832"/>
      <c r="FV15" s="832"/>
      <c r="FW15" s="832"/>
      <c r="FX15" s="832"/>
      <c r="FY15" s="832"/>
      <c r="FZ15" s="832"/>
      <c r="GA15" s="832"/>
      <c r="GB15" s="832"/>
      <c r="GC15" s="832"/>
      <c r="GD15" s="832"/>
      <c r="GE15" s="832"/>
      <c r="GF15" s="832"/>
      <c r="GG15" s="832"/>
      <c r="GH15" s="832"/>
      <c r="GI15" s="832"/>
      <c r="GJ15" s="832"/>
      <c r="GK15" s="832"/>
      <c r="GL15" s="832"/>
      <c r="GM15" s="832"/>
      <c r="GN15" s="832"/>
      <c r="GO15" s="832"/>
      <c r="GP15" s="832"/>
      <c r="GQ15" s="832"/>
      <c r="GR15" s="832"/>
      <c r="GS15" s="832"/>
      <c r="GT15" s="832"/>
      <c r="GU15" s="832"/>
      <c r="GV15" s="832"/>
      <c r="GW15" s="832"/>
      <c r="GX15" s="832"/>
      <c r="GY15" s="832"/>
      <c r="GZ15" s="832"/>
      <c r="HA15" s="832"/>
      <c r="HB15" s="832"/>
      <c r="HC15" s="832"/>
      <c r="HD15" s="832"/>
      <c r="HE15" s="832"/>
      <c r="HF15" s="832"/>
      <c r="HG15" s="832"/>
      <c r="HH15" s="832"/>
      <c r="HI15" s="832"/>
      <c r="HJ15" s="832"/>
      <c r="HK15" s="832"/>
      <c r="HL15" s="832"/>
      <c r="HM15" s="832"/>
      <c r="HN15" s="832"/>
      <c r="HO15" s="832"/>
      <c r="HP15" s="832"/>
      <c r="HQ15" s="832"/>
      <c r="HR15" s="832"/>
      <c r="HS15" s="832"/>
      <c r="HT15" s="832"/>
      <c r="HU15" s="832"/>
      <c r="HV15" s="832"/>
      <c r="HW15" s="832"/>
      <c r="HX15" s="832"/>
      <c r="HY15" s="832"/>
      <c r="HZ15" s="832"/>
      <c r="IA15" s="832"/>
      <c r="IB15" s="832"/>
      <c r="IC15" s="832"/>
      <c r="ID15" s="832"/>
      <c r="IE15" s="832"/>
      <c r="IF15" s="832"/>
      <c r="IG15" s="832"/>
      <c r="IH15" s="832"/>
      <c r="II15" s="832"/>
      <c r="IJ15" s="832"/>
      <c r="IK15" s="832"/>
      <c r="IL15" s="832"/>
      <c r="IM15" s="832"/>
      <c r="IN15" s="832"/>
      <c r="IO15" s="832"/>
      <c r="IP15" s="832"/>
      <c r="IQ15" s="832"/>
      <c r="IR15" s="832"/>
    </row>
    <row r="16" spans="1:252" s="833" customFormat="1" ht="24" customHeight="1">
      <c r="A16" s="20"/>
      <c r="B16" s="10" t="s">
        <v>1014</v>
      </c>
      <c r="C16" s="10" t="s">
        <v>1021</v>
      </c>
      <c r="D16" s="843">
        <v>0.641</v>
      </c>
      <c r="E16" s="843">
        <v>0.095</v>
      </c>
      <c r="F16" s="843">
        <v>0.63</v>
      </c>
      <c r="G16" s="843">
        <f t="shared" si="7"/>
        <v>1.366</v>
      </c>
      <c r="H16" s="844">
        <v>0</v>
      </c>
      <c r="I16" s="856">
        <v>151</v>
      </c>
      <c r="J16" s="857">
        <v>162</v>
      </c>
      <c r="K16" s="844">
        <f t="shared" si="8"/>
        <v>-15.03</v>
      </c>
      <c r="L16" s="860"/>
      <c r="M16" s="860"/>
      <c r="N16" s="858">
        <v>106</v>
      </c>
      <c r="O16" s="859">
        <v>162</v>
      </c>
      <c r="P16" s="859">
        <v>244</v>
      </c>
      <c r="Q16" s="844">
        <f t="shared" si="9"/>
        <v>699.39</v>
      </c>
      <c r="R16" s="515">
        <f t="shared" si="10"/>
        <v>714.42</v>
      </c>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c r="BH16" s="832"/>
      <c r="BI16" s="832"/>
      <c r="BJ16" s="832"/>
      <c r="BK16" s="832"/>
      <c r="BL16" s="832"/>
      <c r="BM16" s="832"/>
      <c r="BN16" s="832"/>
      <c r="BO16" s="832"/>
      <c r="BP16" s="832"/>
      <c r="BQ16" s="832"/>
      <c r="BR16" s="832"/>
      <c r="BS16" s="832"/>
      <c r="BT16" s="832"/>
      <c r="BU16" s="832"/>
      <c r="BV16" s="832"/>
      <c r="BW16" s="832"/>
      <c r="BX16" s="832"/>
      <c r="BY16" s="832"/>
      <c r="BZ16" s="832"/>
      <c r="CA16" s="832"/>
      <c r="CB16" s="832"/>
      <c r="CC16" s="832"/>
      <c r="CD16" s="832"/>
      <c r="CE16" s="832"/>
      <c r="CF16" s="832"/>
      <c r="CG16" s="832"/>
      <c r="CH16" s="832"/>
      <c r="CI16" s="832"/>
      <c r="CJ16" s="832"/>
      <c r="CK16" s="832"/>
      <c r="CL16" s="832"/>
      <c r="CM16" s="832"/>
      <c r="CN16" s="832"/>
      <c r="CO16" s="832"/>
      <c r="CP16" s="832"/>
      <c r="CQ16" s="832"/>
      <c r="CR16" s="832"/>
      <c r="CS16" s="832"/>
      <c r="CT16" s="832"/>
      <c r="CU16" s="832"/>
      <c r="CV16" s="832"/>
      <c r="CW16" s="832"/>
      <c r="CX16" s="832"/>
      <c r="CY16" s="832"/>
      <c r="CZ16" s="832"/>
      <c r="DA16" s="832"/>
      <c r="DB16" s="832"/>
      <c r="DC16" s="832"/>
      <c r="DD16" s="832"/>
      <c r="DE16" s="832"/>
      <c r="DF16" s="832"/>
      <c r="DG16" s="832"/>
      <c r="DH16" s="832"/>
      <c r="DI16" s="832"/>
      <c r="DJ16" s="832"/>
      <c r="DK16" s="832"/>
      <c r="DL16" s="832"/>
      <c r="DM16" s="832"/>
      <c r="DN16" s="832"/>
      <c r="DO16" s="832"/>
      <c r="DP16" s="832"/>
      <c r="DQ16" s="832"/>
      <c r="DR16" s="832"/>
      <c r="DS16" s="832"/>
      <c r="DT16" s="832"/>
      <c r="DU16" s="832"/>
      <c r="DV16" s="832"/>
      <c r="DW16" s="832"/>
      <c r="DX16" s="832"/>
      <c r="DY16" s="832"/>
      <c r="DZ16" s="832"/>
      <c r="EA16" s="832"/>
      <c r="EB16" s="832"/>
      <c r="EC16" s="832"/>
      <c r="ED16" s="832"/>
      <c r="EE16" s="832"/>
      <c r="EF16" s="832"/>
      <c r="EG16" s="832"/>
      <c r="EH16" s="832"/>
      <c r="EI16" s="832"/>
      <c r="EJ16" s="832"/>
      <c r="EK16" s="832"/>
      <c r="EL16" s="832"/>
      <c r="EM16" s="832"/>
      <c r="EN16" s="832"/>
      <c r="EO16" s="832"/>
      <c r="EP16" s="832"/>
      <c r="EQ16" s="832"/>
      <c r="ER16" s="832"/>
      <c r="ES16" s="832"/>
      <c r="ET16" s="832"/>
      <c r="EU16" s="832"/>
      <c r="EV16" s="832"/>
      <c r="EW16" s="832"/>
      <c r="EX16" s="832"/>
      <c r="EY16" s="832"/>
      <c r="EZ16" s="832"/>
      <c r="FA16" s="832"/>
      <c r="FB16" s="832"/>
      <c r="FC16" s="832"/>
      <c r="FD16" s="832"/>
      <c r="FE16" s="832"/>
      <c r="FF16" s="832"/>
      <c r="FG16" s="832"/>
      <c r="FH16" s="832"/>
      <c r="FI16" s="832"/>
      <c r="FJ16" s="832"/>
      <c r="FK16" s="832"/>
      <c r="FL16" s="832"/>
      <c r="FM16" s="832"/>
      <c r="FN16" s="832"/>
      <c r="FO16" s="832"/>
      <c r="FP16" s="832"/>
      <c r="FQ16" s="832"/>
      <c r="FR16" s="832"/>
      <c r="FS16" s="832"/>
      <c r="FT16" s="832"/>
      <c r="FU16" s="832"/>
      <c r="FV16" s="832"/>
      <c r="FW16" s="832"/>
      <c r="FX16" s="832"/>
      <c r="FY16" s="832"/>
      <c r="FZ16" s="832"/>
      <c r="GA16" s="832"/>
      <c r="GB16" s="832"/>
      <c r="GC16" s="832"/>
      <c r="GD16" s="832"/>
      <c r="GE16" s="832"/>
      <c r="GF16" s="832"/>
      <c r="GG16" s="832"/>
      <c r="GH16" s="832"/>
      <c r="GI16" s="832"/>
      <c r="GJ16" s="832"/>
      <c r="GK16" s="832"/>
      <c r="GL16" s="832"/>
      <c r="GM16" s="832"/>
      <c r="GN16" s="832"/>
      <c r="GO16" s="832"/>
      <c r="GP16" s="832"/>
      <c r="GQ16" s="832"/>
      <c r="GR16" s="832"/>
      <c r="GS16" s="832"/>
      <c r="GT16" s="832"/>
      <c r="GU16" s="832"/>
      <c r="GV16" s="832"/>
      <c r="GW16" s="832"/>
      <c r="GX16" s="832"/>
      <c r="GY16" s="832"/>
      <c r="GZ16" s="832"/>
      <c r="HA16" s="832"/>
      <c r="HB16" s="832"/>
      <c r="HC16" s="832"/>
      <c r="HD16" s="832"/>
      <c r="HE16" s="832"/>
      <c r="HF16" s="832"/>
      <c r="HG16" s="832"/>
      <c r="HH16" s="832"/>
      <c r="HI16" s="832"/>
      <c r="HJ16" s="832"/>
      <c r="HK16" s="832"/>
      <c r="HL16" s="832"/>
      <c r="HM16" s="832"/>
      <c r="HN16" s="832"/>
      <c r="HO16" s="832"/>
      <c r="HP16" s="832"/>
      <c r="HQ16" s="832"/>
      <c r="HR16" s="832"/>
      <c r="HS16" s="832"/>
      <c r="HT16" s="832"/>
      <c r="HU16" s="832"/>
      <c r="HV16" s="832"/>
      <c r="HW16" s="832"/>
      <c r="HX16" s="832"/>
      <c r="HY16" s="832"/>
      <c r="HZ16" s="832"/>
      <c r="IA16" s="832"/>
      <c r="IB16" s="832"/>
      <c r="IC16" s="832"/>
      <c r="ID16" s="832"/>
      <c r="IE16" s="832"/>
      <c r="IF16" s="832"/>
      <c r="IG16" s="832"/>
      <c r="IH16" s="832"/>
      <c r="II16" s="832"/>
      <c r="IJ16" s="832"/>
      <c r="IK16" s="832"/>
      <c r="IL16" s="832"/>
      <c r="IM16" s="832"/>
      <c r="IN16" s="832"/>
      <c r="IO16" s="832"/>
      <c r="IP16" s="832"/>
      <c r="IQ16" s="832"/>
      <c r="IR16" s="832"/>
    </row>
    <row r="17" spans="1:252" s="833" customFormat="1" ht="24" customHeight="1">
      <c r="A17" s="845" t="s">
        <v>1023</v>
      </c>
      <c r="B17" s="10" t="s">
        <v>1014</v>
      </c>
      <c r="C17" s="10" t="s">
        <v>1015</v>
      </c>
      <c r="D17" s="849">
        <v>0.58</v>
      </c>
      <c r="E17" s="843">
        <v>0.13</v>
      </c>
      <c r="F17" s="843">
        <v>0.63</v>
      </c>
      <c r="G17" s="843">
        <f t="shared" si="7"/>
        <v>1.3399999999999999</v>
      </c>
      <c r="H17" s="844">
        <v>14.87</v>
      </c>
      <c r="I17" s="856">
        <v>170</v>
      </c>
      <c r="J17" s="857">
        <v>132</v>
      </c>
      <c r="K17" s="844">
        <f t="shared" si="8"/>
        <v>50.92</v>
      </c>
      <c r="L17" s="858">
        <v>30</v>
      </c>
      <c r="M17" s="859">
        <v>104</v>
      </c>
      <c r="N17" s="858">
        <v>108</v>
      </c>
      <c r="O17" s="859">
        <v>132</v>
      </c>
      <c r="P17" s="859">
        <v>170</v>
      </c>
      <c r="Q17" s="844">
        <f t="shared" si="9"/>
        <v>728.96</v>
      </c>
      <c r="R17" s="515">
        <f t="shared" si="10"/>
        <v>663.1700000000001</v>
      </c>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c r="BH17" s="832"/>
      <c r="BI17" s="832"/>
      <c r="BJ17" s="832"/>
      <c r="BK17" s="832"/>
      <c r="BL17" s="832"/>
      <c r="BM17" s="832"/>
      <c r="BN17" s="832"/>
      <c r="BO17" s="832"/>
      <c r="BP17" s="832"/>
      <c r="BQ17" s="832"/>
      <c r="BR17" s="832"/>
      <c r="BS17" s="832"/>
      <c r="BT17" s="832"/>
      <c r="BU17" s="832"/>
      <c r="BV17" s="832"/>
      <c r="BW17" s="832"/>
      <c r="BX17" s="832"/>
      <c r="BY17" s="832"/>
      <c r="BZ17" s="832"/>
      <c r="CA17" s="832"/>
      <c r="CB17" s="832"/>
      <c r="CC17" s="832"/>
      <c r="CD17" s="832"/>
      <c r="CE17" s="832"/>
      <c r="CF17" s="832"/>
      <c r="CG17" s="832"/>
      <c r="CH17" s="832"/>
      <c r="CI17" s="832"/>
      <c r="CJ17" s="832"/>
      <c r="CK17" s="832"/>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832"/>
      <c r="DH17" s="832"/>
      <c r="DI17" s="832"/>
      <c r="DJ17" s="832"/>
      <c r="DK17" s="832"/>
      <c r="DL17" s="832"/>
      <c r="DM17" s="832"/>
      <c r="DN17" s="832"/>
      <c r="DO17" s="832"/>
      <c r="DP17" s="832"/>
      <c r="DQ17" s="832"/>
      <c r="DR17" s="832"/>
      <c r="DS17" s="832"/>
      <c r="DT17" s="832"/>
      <c r="DU17" s="832"/>
      <c r="DV17" s="832"/>
      <c r="DW17" s="832"/>
      <c r="DX17" s="832"/>
      <c r="DY17" s="832"/>
      <c r="DZ17" s="832"/>
      <c r="EA17" s="832"/>
      <c r="EB17" s="832"/>
      <c r="EC17" s="832"/>
      <c r="ED17" s="832"/>
      <c r="EE17" s="832"/>
      <c r="EF17" s="832"/>
      <c r="EG17" s="832"/>
      <c r="EH17" s="832"/>
      <c r="EI17" s="832"/>
      <c r="EJ17" s="832"/>
      <c r="EK17" s="832"/>
      <c r="EL17" s="832"/>
      <c r="EM17" s="832"/>
      <c r="EN17" s="832"/>
      <c r="EO17" s="832"/>
      <c r="EP17" s="832"/>
      <c r="EQ17" s="832"/>
      <c r="ER17" s="832"/>
      <c r="ES17" s="832"/>
      <c r="ET17" s="832"/>
      <c r="EU17" s="832"/>
      <c r="EV17" s="832"/>
      <c r="EW17" s="832"/>
      <c r="EX17" s="832"/>
      <c r="EY17" s="832"/>
      <c r="EZ17" s="832"/>
      <c r="FA17" s="832"/>
      <c r="FB17" s="832"/>
      <c r="FC17" s="832"/>
      <c r="FD17" s="832"/>
      <c r="FE17" s="832"/>
      <c r="FF17" s="832"/>
      <c r="FG17" s="832"/>
      <c r="FH17" s="832"/>
      <c r="FI17" s="832"/>
      <c r="FJ17" s="832"/>
      <c r="FK17" s="832"/>
      <c r="FL17" s="832"/>
      <c r="FM17" s="832"/>
      <c r="FN17" s="832"/>
      <c r="FO17" s="832"/>
      <c r="FP17" s="832"/>
      <c r="FQ17" s="832"/>
      <c r="FR17" s="832"/>
      <c r="FS17" s="832"/>
      <c r="FT17" s="832"/>
      <c r="FU17" s="832"/>
      <c r="FV17" s="832"/>
      <c r="FW17" s="832"/>
      <c r="FX17" s="832"/>
      <c r="FY17" s="832"/>
      <c r="FZ17" s="832"/>
      <c r="GA17" s="832"/>
      <c r="GB17" s="832"/>
      <c r="GC17" s="832"/>
      <c r="GD17" s="832"/>
      <c r="GE17" s="832"/>
      <c r="GF17" s="832"/>
      <c r="GG17" s="832"/>
      <c r="GH17" s="832"/>
      <c r="GI17" s="832"/>
      <c r="GJ17" s="832"/>
      <c r="GK17" s="832"/>
      <c r="GL17" s="832"/>
      <c r="GM17" s="832"/>
      <c r="GN17" s="832"/>
      <c r="GO17" s="832"/>
      <c r="GP17" s="832"/>
      <c r="GQ17" s="832"/>
      <c r="GR17" s="832"/>
      <c r="GS17" s="832"/>
      <c r="GT17" s="832"/>
      <c r="GU17" s="832"/>
      <c r="GV17" s="832"/>
      <c r="GW17" s="832"/>
      <c r="GX17" s="832"/>
      <c r="GY17" s="832"/>
      <c r="GZ17" s="832"/>
      <c r="HA17" s="832"/>
      <c r="HB17" s="832"/>
      <c r="HC17" s="832"/>
      <c r="HD17" s="832"/>
      <c r="HE17" s="832"/>
      <c r="HF17" s="832"/>
      <c r="HG17" s="832"/>
      <c r="HH17" s="832"/>
      <c r="HI17" s="832"/>
      <c r="HJ17" s="832"/>
      <c r="HK17" s="832"/>
      <c r="HL17" s="832"/>
      <c r="HM17" s="832"/>
      <c r="HN17" s="832"/>
      <c r="HO17" s="832"/>
      <c r="HP17" s="832"/>
      <c r="HQ17" s="832"/>
      <c r="HR17" s="832"/>
      <c r="HS17" s="832"/>
      <c r="HT17" s="832"/>
      <c r="HU17" s="832"/>
      <c r="HV17" s="832"/>
      <c r="HW17" s="832"/>
      <c r="HX17" s="832"/>
      <c r="HY17" s="832"/>
      <c r="HZ17" s="832"/>
      <c r="IA17" s="832"/>
      <c r="IB17" s="832"/>
      <c r="IC17" s="832"/>
      <c r="ID17" s="832"/>
      <c r="IE17" s="832"/>
      <c r="IF17" s="832"/>
      <c r="IG17" s="832"/>
      <c r="IH17" s="832"/>
      <c r="II17" s="832"/>
      <c r="IJ17" s="832"/>
      <c r="IK17" s="832"/>
      <c r="IL17" s="832"/>
      <c r="IM17" s="832"/>
      <c r="IN17" s="832"/>
      <c r="IO17" s="832"/>
      <c r="IP17" s="832"/>
      <c r="IQ17" s="832"/>
      <c r="IR17" s="832"/>
    </row>
    <row r="18" spans="1:252" s="833" customFormat="1" ht="24" customHeight="1">
      <c r="A18" s="20"/>
      <c r="B18" s="10" t="s">
        <v>1014</v>
      </c>
      <c r="C18" s="10" t="s">
        <v>1021</v>
      </c>
      <c r="D18" s="843">
        <v>0.641</v>
      </c>
      <c r="E18" s="843">
        <v>0.13</v>
      </c>
      <c r="F18" s="843">
        <v>0.63</v>
      </c>
      <c r="G18" s="843">
        <f t="shared" si="7"/>
        <v>1.401</v>
      </c>
      <c r="H18" s="844">
        <v>0</v>
      </c>
      <c r="I18" s="856">
        <v>187</v>
      </c>
      <c r="J18" s="857">
        <v>168</v>
      </c>
      <c r="K18" s="844">
        <f t="shared" si="8"/>
        <v>26.62</v>
      </c>
      <c r="L18" s="860"/>
      <c r="M18" s="860"/>
      <c r="N18" s="858">
        <v>143</v>
      </c>
      <c r="O18" s="859">
        <v>168</v>
      </c>
      <c r="P18" s="859">
        <v>231</v>
      </c>
      <c r="Q18" s="844">
        <f t="shared" si="9"/>
        <v>759.34</v>
      </c>
      <c r="R18" s="515">
        <f t="shared" si="10"/>
        <v>732.72</v>
      </c>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c r="BH18" s="832"/>
      <c r="BI18" s="832"/>
      <c r="BJ18" s="832"/>
      <c r="BK18" s="832"/>
      <c r="BL18" s="832"/>
      <c r="BM18" s="832"/>
      <c r="BN18" s="832"/>
      <c r="BO18" s="832"/>
      <c r="BP18" s="832"/>
      <c r="BQ18" s="832"/>
      <c r="BR18" s="832"/>
      <c r="BS18" s="832"/>
      <c r="BT18" s="832"/>
      <c r="BU18" s="832"/>
      <c r="BV18" s="832"/>
      <c r="BW18" s="832"/>
      <c r="BX18" s="832"/>
      <c r="BY18" s="832"/>
      <c r="BZ18" s="832"/>
      <c r="CA18" s="832"/>
      <c r="CB18" s="832"/>
      <c r="CC18" s="83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2"/>
      <c r="DX18" s="832"/>
      <c r="DY18" s="832"/>
      <c r="DZ18" s="832"/>
      <c r="EA18" s="832"/>
      <c r="EB18" s="832"/>
      <c r="EC18" s="832"/>
      <c r="ED18" s="832"/>
      <c r="EE18" s="832"/>
      <c r="EF18" s="832"/>
      <c r="EG18" s="832"/>
      <c r="EH18" s="832"/>
      <c r="EI18" s="832"/>
      <c r="EJ18" s="832"/>
      <c r="EK18" s="832"/>
      <c r="EL18" s="832"/>
      <c r="EM18" s="832"/>
      <c r="EN18" s="832"/>
      <c r="EO18" s="832"/>
      <c r="EP18" s="832"/>
      <c r="EQ18" s="832"/>
      <c r="ER18" s="832"/>
      <c r="ES18" s="832"/>
      <c r="ET18" s="832"/>
      <c r="EU18" s="832"/>
      <c r="EV18" s="832"/>
      <c r="EW18" s="832"/>
      <c r="EX18" s="832"/>
      <c r="EY18" s="832"/>
      <c r="EZ18" s="832"/>
      <c r="FA18" s="832"/>
      <c r="FB18" s="832"/>
      <c r="FC18" s="832"/>
      <c r="FD18" s="832"/>
      <c r="FE18" s="832"/>
      <c r="FF18" s="832"/>
      <c r="FG18" s="832"/>
      <c r="FH18" s="832"/>
      <c r="FI18" s="832"/>
      <c r="FJ18" s="832"/>
      <c r="FK18" s="832"/>
      <c r="FL18" s="832"/>
      <c r="FM18" s="832"/>
      <c r="FN18" s="832"/>
      <c r="FO18" s="832"/>
      <c r="FP18" s="832"/>
      <c r="FQ18" s="832"/>
      <c r="FR18" s="832"/>
      <c r="FS18" s="832"/>
      <c r="FT18" s="832"/>
      <c r="FU18" s="832"/>
      <c r="FV18" s="832"/>
      <c r="FW18" s="832"/>
      <c r="FX18" s="832"/>
      <c r="FY18" s="832"/>
      <c r="FZ18" s="832"/>
      <c r="GA18" s="832"/>
      <c r="GB18" s="832"/>
      <c r="GC18" s="832"/>
      <c r="GD18" s="832"/>
      <c r="GE18" s="832"/>
      <c r="GF18" s="832"/>
      <c r="GG18" s="832"/>
      <c r="GH18" s="832"/>
      <c r="GI18" s="832"/>
      <c r="GJ18" s="832"/>
      <c r="GK18" s="832"/>
      <c r="GL18" s="832"/>
      <c r="GM18" s="832"/>
      <c r="GN18" s="832"/>
      <c r="GO18" s="832"/>
      <c r="GP18" s="832"/>
      <c r="GQ18" s="832"/>
      <c r="GR18" s="832"/>
      <c r="GS18" s="832"/>
      <c r="GT18" s="832"/>
      <c r="GU18" s="832"/>
      <c r="GV18" s="832"/>
      <c r="GW18" s="832"/>
      <c r="GX18" s="832"/>
      <c r="GY18" s="832"/>
      <c r="GZ18" s="832"/>
      <c r="HA18" s="832"/>
      <c r="HB18" s="832"/>
      <c r="HC18" s="832"/>
      <c r="HD18" s="832"/>
      <c r="HE18" s="832"/>
      <c r="HF18" s="832"/>
      <c r="HG18" s="832"/>
      <c r="HH18" s="832"/>
      <c r="HI18" s="832"/>
      <c r="HJ18" s="832"/>
      <c r="HK18" s="832"/>
      <c r="HL18" s="832"/>
      <c r="HM18" s="832"/>
      <c r="HN18" s="832"/>
      <c r="HO18" s="832"/>
      <c r="HP18" s="832"/>
      <c r="HQ18" s="832"/>
      <c r="HR18" s="832"/>
      <c r="HS18" s="832"/>
      <c r="HT18" s="832"/>
      <c r="HU18" s="832"/>
      <c r="HV18" s="832"/>
      <c r="HW18" s="832"/>
      <c r="HX18" s="832"/>
      <c r="HY18" s="832"/>
      <c r="HZ18" s="832"/>
      <c r="IA18" s="832"/>
      <c r="IB18" s="832"/>
      <c r="IC18" s="832"/>
      <c r="ID18" s="832"/>
      <c r="IE18" s="832"/>
      <c r="IF18" s="832"/>
      <c r="IG18" s="832"/>
      <c r="IH18" s="832"/>
      <c r="II18" s="832"/>
      <c r="IJ18" s="832"/>
      <c r="IK18" s="832"/>
      <c r="IL18" s="832"/>
      <c r="IM18" s="832"/>
      <c r="IN18" s="832"/>
      <c r="IO18" s="832"/>
      <c r="IP18" s="832"/>
      <c r="IQ18" s="832"/>
      <c r="IR18" s="832"/>
    </row>
    <row r="19" spans="1:252" s="833" customFormat="1" ht="24" customHeight="1">
      <c r="A19" s="845" t="s">
        <v>1024</v>
      </c>
      <c r="B19" s="10" t="s">
        <v>1014</v>
      </c>
      <c r="C19" s="10" t="s">
        <v>1021</v>
      </c>
      <c r="D19" s="843">
        <v>0.641</v>
      </c>
      <c r="E19" s="843">
        <v>0.12</v>
      </c>
      <c r="F19" s="843">
        <v>0.63</v>
      </c>
      <c r="G19" s="843">
        <f t="shared" si="7"/>
        <v>1.391</v>
      </c>
      <c r="H19" s="844">
        <v>59.84</v>
      </c>
      <c r="I19" s="856">
        <v>187</v>
      </c>
      <c r="J19" s="857">
        <v>190</v>
      </c>
      <c r="K19" s="844">
        <f t="shared" si="8"/>
        <v>-4.17</v>
      </c>
      <c r="L19" s="860"/>
      <c r="M19" s="860"/>
      <c r="N19" s="858">
        <v>131</v>
      </c>
      <c r="O19" s="859">
        <v>190</v>
      </c>
      <c r="P19" s="859">
        <v>269</v>
      </c>
      <c r="Q19" s="844">
        <f t="shared" si="9"/>
        <v>820.69</v>
      </c>
      <c r="R19" s="515">
        <f t="shared" si="10"/>
        <v>765.02</v>
      </c>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c r="BH19" s="832"/>
      <c r="BI19" s="832"/>
      <c r="BJ19" s="832"/>
      <c r="BK19" s="832"/>
      <c r="BL19" s="832"/>
      <c r="BM19" s="832"/>
      <c r="BN19" s="832"/>
      <c r="BO19" s="832"/>
      <c r="BP19" s="832"/>
      <c r="BQ19" s="832"/>
      <c r="BR19" s="832"/>
      <c r="BS19" s="832"/>
      <c r="BT19" s="832"/>
      <c r="BU19" s="832"/>
      <c r="BV19" s="832"/>
      <c r="BW19" s="832"/>
      <c r="BX19" s="832"/>
      <c r="BY19" s="832"/>
      <c r="BZ19" s="832"/>
      <c r="CA19" s="832"/>
      <c r="CB19" s="832"/>
      <c r="CC19" s="83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c r="DY19" s="832"/>
      <c r="DZ19" s="832"/>
      <c r="EA19" s="832"/>
      <c r="EB19" s="832"/>
      <c r="EC19" s="832"/>
      <c r="ED19" s="832"/>
      <c r="EE19" s="832"/>
      <c r="EF19" s="832"/>
      <c r="EG19" s="832"/>
      <c r="EH19" s="832"/>
      <c r="EI19" s="832"/>
      <c r="EJ19" s="832"/>
      <c r="EK19" s="832"/>
      <c r="EL19" s="832"/>
      <c r="EM19" s="832"/>
      <c r="EN19" s="832"/>
      <c r="EO19" s="832"/>
      <c r="EP19" s="832"/>
      <c r="EQ19" s="832"/>
      <c r="ER19" s="832"/>
      <c r="ES19" s="832"/>
      <c r="ET19" s="832"/>
      <c r="EU19" s="832"/>
      <c r="EV19" s="832"/>
      <c r="EW19" s="832"/>
      <c r="EX19" s="832"/>
      <c r="EY19" s="832"/>
      <c r="EZ19" s="832"/>
      <c r="FA19" s="832"/>
      <c r="FB19" s="832"/>
      <c r="FC19" s="832"/>
      <c r="FD19" s="832"/>
      <c r="FE19" s="832"/>
      <c r="FF19" s="832"/>
      <c r="FG19" s="832"/>
      <c r="FH19" s="832"/>
      <c r="FI19" s="832"/>
      <c r="FJ19" s="832"/>
      <c r="FK19" s="832"/>
      <c r="FL19" s="832"/>
      <c r="FM19" s="832"/>
      <c r="FN19" s="832"/>
      <c r="FO19" s="832"/>
      <c r="FP19" s="832"/>
      <c r="FQ19" s="832"/>
      <c r="FR19" s="832"/>
      <c r="FS19" s="832"/>
      <c r="FT19" s="832"/>
      <c r="FU19" s="832"/>
      <c r="FV19" s="832"/>
      <c r="FW19" s="832"/>
      <c r="FX19" s="832"/>
      <c r="FY19" s="832"/>
      <c r="FZ19" s="832"/>
      <c r="GA19" s="832"/>
      <c r="GB19" s="832"/>
      <c r="GC19" s="832"/>
      <c r="GD19" s="832"/>
      <c r="GE19" s="832"/>
      <c r="GF19" s="832"/>
      <c r="GG19" s="832"/>
      <c r="GH19" s="832"/>
      <c r="GI19" s="832"/>
      <c r="GJ19" s="832"/>
      <c r="GK19" s="832"/>
      <c r="GL19" s="832"/>
      <c r="GM19" s="832"/>
      <c r="GN19" s="832"/>
      <c r="GO19" s="832"/>
      <c r="GP19" s="832"/>
      <c r="GQ19" s="832"/>
      <c r="GR19" s="832"/>
      <c r="GS19" s="832"/>
      <c r="GT19" s="832"/>
      <c r="GU19" s="832"/>
      <c r="GV19" s="832"/>
      <c r="GW19" s="832"/>
      <c r="GX19" s="832"/>
      <c r="GY19" s="832"/>
      <c r="GZ19" s="832"/>
      <c r="HA19" s="832"/>
      <c r="HB19" s="832"/>
      <c r="HC19" s="832"/>
      <c r="HD19" s="832"/>
      <c r="HE19" s="832"/>
      <c r="HF19" s="832"/>
      <c r="HG19" s="832"/>
      <c r="HH19" s="832"/>
      <c r="HI19" s="832"/>
      <c r="HJ19" s="832"/>
      <c r="HK19" s="832"/>
      <c r="HL19" s="832"/>
      <c r="HM19" s="832"/>
      <c r="HN19" s="832"/>
      <c r="HO19" s="832"/>
      <c r="HP19" s="832"/>
      <c r="HQ19" s="832"/>
      <c r="HR19" s="832"/>
      <c r="HS19" s="832"/>
      <c r="HT19" s="832"/>
      <c r="HU19" s="832"/>
      <c r="HV19" s="832"/>
      <c r="HW19" s="832"/>
      <c r="HX19" s="832"/>
      <c r="HY19" s="832"/>
      <c r="HZ19" s="832"/>
      <c r="IA19" s="832"/>
      <c r="IB19" s="832"/>
      <c r="IC19" s="832"/>
      <c r="ID19" s="832"/>
      <c r="IE19" s="832"/>
      <c r="IF19" s="832"/>
      <c r="IG19" s="832"/>
      <c r="IH19" s="832"/>
      <c r="II19" s="832"/>
      <c r="IJ19" s="832"/>
      <c r="IK19" s="832"/>
      <c r="IL19" s="832"/>
      <c r="IM19" s="832"/>
      <c r="IN19" s="832"/>
      <c r="IO19" s="832"/>
      <c r="IP19" s="832"/>
      <c r="IQ19" s="832"/>
      <c r="IR19" s="832"/>
    </row>
    <row r="20" spans="1:252" s="833" customFormat="1" ht="24" customHeight="1">
      <c r="A20" s="20"/>
      <c r="B20" s="10" t="s">
        <v>1019</v>
      </c>
      <c r="C20" s="10" t="s">
        <v>1021</v>
      </c>
      <c r="D20" s="843">
        <v>0.641</v>
      </c>
      <c r="E20" s="843">
        <v>0.12</v>
      </c>
      <c r="F20" s="843">
        <v>0.63</v>
      </c>
      <c r="G20" s="843">
        <f t="shared" si="7"/>
        <v>1.391</v>
      </c>
      <c r="H20" s="844">
        <v>0</v>
      </c>
      <c r="I20" s="856">
        <v>75</v>
      </c>
      <c r="J20" s="857">
        <v>77</v>
      </c>
      <c r="K20" s="844">
        <f t="shared" si="8"/>
        <v>-2.78</v>
      </c>
      <c r="L20" s="860"/>
      <c r="M20" s="860"/>
      <c r="N20" s="858">
        <v>77</v>
      </c>
      <c r="O20" s="859">
        <v>77</v>
      </c>
      <c r="P20" s="859">
        <v>116</v>
      </c>
      <c r="Q20" s="844">
        <f t="shared" si="9"/>
        <v>375.57</v>
      </c>
      <c r="R20" s="515">
        <f t="shared" si="10"/>
        <v>378.34999999999997</v>
      </c>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c r="BH20" s="832"/>
      <c r="BI20" s="832"/>
      <c r="BJ20" s="832"/>
      <c r="BK20" s="832"/>
      <c r="BL20" s="832"/>
      <c r="BM20" s="832"/>
      <c r="BN20" s="832"/>
      <c r="BO20" s="832"/>
      <c r="BP20" s="832"/>
      <c r="BQ20" s="832"/>
      <c r="BR20" s="832"/>
      <c r="BS20" s="832"/>
      <c r="BT20" s="832"/>
      <c r="BU20" s="832"/>
      <c r="BV20" s="832"/>
      <c r="BW20" s="832"/>
      <c r="BX20" s="832"/>
      <c r="BY20" s="832"/>
      <c r="BZ20" s="832"/>
      <c r="CA20" s="832"/>
      <c r="CB20" s="832"/>
      <c r="CC20" s="832"/>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c r="DY20" s="832"/>
      <c r="DZ20" s="832"/>
      <c r="EA20" s="832"/>
      <c r="EB20" s="832"/>
      <c r="EC20" s="832"/>
      <c r="ED20" s="832"/>
      <c r="EE20" s="832"/>
      <c r="EF20" s="832"/>
      <c r="EG20" s="832"/>
      <c r="EH20" s="832"/>
      <c r="EI20" s="832"/>
      <c r="EJ20" s="832"/>
      <c r="EK20" s="832"/>
      <c r="EL20" s="832"/>
      <c r="EM20" s="832"/>
      <c r="EN20" s="832"/>
      <c r="EO20" s="832"/>
      <c r="EP20" s="832"/>
      <c r="EQ20" s="832"/>
      <c r="ER20" s="832"/>
      <c r="ES20" s="832"/>
      <c r="ET20" s="832"/>
      <c r="EU20" s="832"/>
      <c r="EV20" s="832"/>
      <c r="EW20" s="832"/>
      <c r="EX20" s="832"/>
      <c r="EY20" s="832"/>
      <c r="EZ20" s="832"/>
      <c r="FA20" s="832"/>
      <c r="FB20" s="832"/>
      <c r="FC20" s="832"/>
      <c r="FD20" s="832"/>
      <c r="FE20" s="832"/>
      <c r="FF20" s="832"/>
      <c r="FG20" s="832"/>
      <c r="FH20" s="832"/>
      <c r="FI20" s="832"/>
      <c r="FJ20" s="832"/>
      <c r="FK20" s="832"/>
      <c r="FL20" s="832"/>
      <c r="FM20" s="832"/>
      <c r="FN20" s="832"/>
      <c r="FO20" s="832"/>
      <c r="FP20" s="832"/>
      <c r="FQ20" s="832"/>
      <c r="FR20" s="832"/>
      <c r="FS20" s="832"/>
      <c r="FT20" s="832"/>
      <c r="FU20" s="832"/>
      <c r="FV20" s="832"/>
      <c r="FW20" s="832"/>
      <c r="FX20" s="832"/>
      <c r="FY20" s="832"/>
      <c r="FZ20" s="832"/>
      <c r="GA20" s="832"/>
      <c r="GB20" s="832"/>
      <c r="GC20" s="832"/>
      <c r="GD20" s="832"/>
      <c r="GE20" s="832"/>
      <c r="GF20" s="832"/>
      <c r="GG20" s="832"/>
      <c r="GH20" s="832"/>
      <c r="GI20" s="832"/>
      <c r="GJ20" s="832"/>
      <c r="GK20" s="832"/>
      <c r="GL20" s="832"/>
      <c r="GM20" s="832"/>
      <c r="GN20" s="832"/>
      <c r="GO20" s="832"/>
      <c r="GP20" s="832"/>
      <c r="GQ20" s="832"/>
      <c r="GR20" s="832"/>
      <c r="GS20" s="832"/>
      <c r="GT20" s="832"/>
      <c r="GU20" s="832"/>
      <c r="GV20" s="832"/>
      <c r="GW20" s="832"/>
      <c r="GX20" s="832"/>
      <c r="GY20" s="832"/>
      <c r="GZ20" s="832"/>
      <c r="HA20" s="832"/>
      <c r="HB20" s="832"/>
      <c r="HC20" s="832"/>
      <c r="HD20" s="832"/>
      <c r="HE20" s="832"/>
      <c r="HF20" s="832"/>
      <c r="HG20" s="832"/>
      <c r="HH20" s="832"/>
      <c r="HI20" s="832"/>
      <c r="HJ20" s="832"/>
      <c r="HK20" s="832"/>
      <c r="HL20" s="832"/>
      <c r="HM20" s="832"/>
      <c r="HN20" s="832"/>
      <c r="HO20" s="832"/>
      <c r="HP20" s="832"/>
      <c r="HQ20" s="832"/>
      <c r="HR20" s="832"/>
      <c r="HS20" s="832"/>
      <c r="HT20" s="832"/>
      <c r="HU20" s="832"/>
      <c r="HV20" s="832"/>
      <c r="HW20" s="832"/>
      <c r="HX20" s="832"/>
      <c r="HY20" s="832"/>
      <c r="HZ20" s="832"/>
      <c r="IA20" s="832"/>
      <c r="IB20" s="832"/>
      <c r="IC20" s="832"/>
      <c r="ID20" s="832"/>
      <c r="IE20" s="832"/>
      <c r="IF20" s="832"/>
      <c r="IG20" s="832"/>
      <c r="IH20" s="832"/>
      <c r="II20" s="832"/>
      <c r="IJ20" s="832"/>
      <c r="IK20" s="832"/>
      <c r="IL20" s="832"/>
      <c r="IM20" s="832"/>
      <c r="IN20" s="832"/>
      <c r="IO20" s="832"/>
      <c r="IP20" s="832"/>
      <c r="IQ20" s="832"/>
      <c r="IR20" s="832"/>
    </row>
    <row r="21" spans="1:252" s="833" customFormat="1" ht="24" customHeight="1">
      <c r="A21" s="850" t="s">
        <v>1025</v>
      </c>
      <c r="B21" s="847" t="s">
        <v>1019</v>
      </c>
      <c r="C21" s="847" t="s">
        <v>1021</v>
      </c>
      <c r="D21" s="843">
        <v>0.641</v>
      </c>
      <c r="E21" s="843">
        <v>0.12</v>
      </c>
      <c r="F21" s="843">
        <v>0.63</v>
      </c>
      <c r="G21" s="851">
        <f t="shared" si="7"/>
        <v>1.391</v>
      </c>
      <c r="H21" s="844">
        <v>0</v>
      </c>
      <c r="I21" s="861">
        <v>100</v>
      </c>
      <c r="J21" s="857">
        <v>108</v>
      </c>
      <c r="K21" s="844">
        <f t="shared" si="8"/>
        <v>-11.13</v>
      </c>
      <c r="L21" s="860"/>
      <c r="M21" s="860"/>
      <c r="N21" s="860"/>
      <c r="O21" s="859">
        <v>108</v>
      </c>
      <c r="P21" s="859">
        <v>166</v>
      </c>
      <c r="Q21" s="844">
        <f t="shared" si="9"/>
        <v>381.13</v>
      </c>
      <c r="R21" s="515">
        <f t="shared" si="10"/>
        <v>392.26</v>
      </c>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c r="BH21" s="832"/>
      <c r="BI21" s="832"/>
      <c r="BJ21" s="832"/>
      <c r="BK21" s="832"/>
      <c r="BL21" s="832"/>
      <c r="BM21" s="832"/>
      <c r="BN21" s="832"/>
      <c r="BO21" s="832"/>
      <c r="BP21" s="832"/>
      <c r="BQ21" s="832"/>
      <c r="BR21" s="832"/>
      <c r="BS21" s="832"/>
      <c r="BT21" s="832"/>
      <c r="BU21" s="832"/>
      <c r="BV21" s="832"/>
      <c r="BW21" s="832"/>
      <c r="BX21" s="832"/>
      <c r="BY21" s="832"/>
      <c r="BZ21" s="832"/>
      <c r="CA21" s="832"/>
      <c r="CB21" s="832"/>
      <c r="CC21" s="832"/>
      <c r="CD21" s="832"/>
      <c r="CE21" s="832"/>
      <c r="CF21" s="832"/>
      <c r="CG21" s="832"/>
      <c r="CH21" s="832"/>
      <c r="CI21" s="832"/>
      <c r="CJ21" s="832"/>
      <c r="CK21" s="832"/>
      <c r="CL21" s="832"/>
      <c r="CM21" s="832"/>
      <c r="CN21" s="832"/>
      <c r="CO21" s="832"/>
      <c r="CP21" s="832"/>
      <c r="CQ21" s="832"/>
      <c r="CR21" s="832"/>
      <c r="CS21" s="832"/>
      <c r="CT21" s="832"/>
      <c r="CU21" s="832"/>
      <c r="CV21" s="832"/>
      <c r="CW21" s="832"/>
      <c r="CX21" s="832"/>
      <c r="CY21" s="832"/>
      <c r="CZ21" s="832"/>
      <c r="DA21" s="832"/>
      <c r="DB21" s="832"/>
      <c r="DC21" s="832"/>
      <c r="DD21" s="832"/>
      <c r="DE21" s="832"/>
      <c r="DF21" s="832"/>
      <c r="DG21" s="832"/>
      <c r="DH21" s="832"/>
      <c r="DI21" s="832"/>
      <c r="DJ21" s="832"/>
      <c r="DK21" s="832"/>
      <c r="DL21" s="832"/>
      <c r="DM21" s="832"/>
      <c r="DN21" s="832"/>
      <c r="DO21" s="832"/>
      <c r="DP21" s="832"/>
      <c r="DQ21" s="832"/>
      <c r="DR21" s="832"/>
      <c r="DS21" s="832"/>
      <c r="DT21" s="832"/>
      <c r="DU21" s="832"/>
      <c r="DV21" s="832"/>
      <c r="DW21" s="832"/>
      <c r="DX21" s="832"/>
      <c r="DY21" s="832"/>
      <c r="DZ21" s="832"/>
      <c r="EA21" s="832"/>
      <c r="EB21" s="832"/>
      <c r="EC21" s="832"/>
      <c r="ED21" s="832"/>
      <c r="EE21" s="832"/>
      <c r="EF21" s="832"/>
      <c r="EG21" s="832"/>
      <c r="EH21" s="832"/>
      <c r="EI21" s="832"/>
      <c r="EJ21" s="832"/>
      <c r="EK21" s="832"/>
      <c r="EL21" s="832"/>
      <c r="EM21" s="832"/>
      <c r="EN21" s="832"/>
      <c r="EO21" s="832"/>
      <c r="EP21" s="832"/>
      <c r="EQ21" s="832"/>
      <c r="ER21" s="832"/>
      <c r="ES21" s="832"/>
      <c r="ET21" s="832"/>
      <c r="EU21" s="832"/>
      <c r="EV21" s="832"/>
      <c r="EW21" s="832"/>
      <c r="EX21" s="832"/>
      <c r="EY21" s="832"/>
      <c r="EZ21" s="832"/>
      <c r="FA21" s="832"/>
      <c r="FB21" s="832"/>
      <c r="FC21" s="832"/>
      <c r="FD21" s="832"/>
      <c r="FE21" s="832"/>
      <c r="FF21" s="832"/>
      <c r="FG21" s="832"/>
      <c r="FH21" s="832"/>
      <c r="FI21" s="832"/>
      <c r="FJ21" s="832"/>
      <c r="FK21" s="832"/>
      <c r="FL21" s="832"/>
      <c r="FM21" s="832"/>
      <c r="FN21" s="832"/>
      <c r="FO21" s="832"/>
      <c r="FP21" s="832"/>
      <c r="FQ21" s="832"/>
      <c r="FR21" s="832"/>
      <c r="FS21" s="832"/>
      <c r="FT21" s="832"/>
      <c r="FU21" s="832"/>
      <c r="FV21" s="832"/>
      <c r="FW21" s="832"/>
      <c r="FX21" s="832"/>
      <c r="FY21" s="832"/>
      <c r="FZ21" s="832"/>
      <c r="GA21" s="832"/>
      <c r="GB21" s="832"/>
      <c r="GC21" s="832"/>
      <c r="GD21" s="832"/>
      <c r="GE21" s="832"/>
      <c r="GF21" s="832"/>
      <c r="GG21" s="832"/>
      <c r="GH21" s="832"/>
      <c r="GI21" s="832"/>
      <c r="GJ21" s="832"/>
      <c r="GK21" s="832"/>
      <c r="GL21" s="832"/>
      <c r="GM21" s="832"/>
      <c r="GN21" s="832"/>
      <c r="GO21" s="832"/>
      <c r="GP21" s="832"/>
      <c r="GQ21" s="832"/>
      <c r="GR21" s="832"/>
      <c r="GS21" s="832"/>
      <c r="GT21" s="832"/>
      <c r="GU21" s="832"/>
      <c r="GV21" s="832"/>
      <c r="GW21" s="832"/>
      <c r="GX21" s="832"/>
      <c r="GY21" s="832"/>
      <c r="GZ21" s="832"/>
      <c r="HA21" s="832"/>
      <c r="HB21" s="832"/>
      <c r="HC21" s="832"/>
      <c r="HD21" s="832"/>
      <c r="HE21" s="832"/>
      <c r="HF21" s="832"/>
      <c r="HG21" s="832"/>
      <c r="HH21" s="832"/>
      <c r="HI21" s="832"/>
      <c r="HJ21" s="832"/>
      <c r="HK21" s="832"/>
      <c r="HL21" s="832"/>
      <c r="HM21" s="832"/>
      <c r="HN21" s="832"/>
      <c r="HO21" s="832"/>
      <c r="HP21" s="832"/>
      <c r="HQ21" s="832"/>
      <c r="HR21" s="832"/>
      <c r="HS21" s="832"/>
      <c r="HT21" s="832"/>
      <c r="HU21" s="832"/>
      <c r="HV21" s="832"/>
      <c r="HW21" s="832"/>
      <c r="HX21" s="832"/>
      <c r="HY21" s="832"/>
      <c r="HZ21" s="832"/>
      <c r="IA21" s="832"/>
      <c r="IB21" s="832"/>
      <c r="IC21" s="832"/>
      <c r="ID21" s="832"/>
      <c r="IE21" s="832"/>
      <c r="IF21" s="832"/>
      <c r="IG21" s="832"/>
      <c r="IH21" s="832"/>
      <c r="II21" s="832"/>
      <c r="IJ21" s="832"/>
      <c r="IK21" s="832"/>
      <c r="IL21" s="832"/>
      <c r="IM21" s="832"/>
      <c r="IN21" s="832"/>
      <c r="IO21" s="832"/>
      <c r="IP21" s="832"/>
      <c r="IQ21" s="832"/>
      <c r="IR21" s="832"/>
    </row>
    <row r="22" spans="1:18" s="825" customFormat="1" ht="63" customHeight="1">
      <c r="A22" s="852" t="s">
        <v>1026</v>
      </c>
      <c r="B22" s="852"/>
      <c r="C22" s="852"/>
      <c r="D22" s="852"/>
      <c r="E22" s="852"/>
      <c r="F22" s="852"/>
      <c r="G22" s="852"/>
      <c r="H22" s="852"/>
      <c r="I22" s="862"/>
      <c r="J22" s="862"/>
      <c r="K22" s="852"/>
      <c r="L22" s="852"/>
      <c r="M22" s="852"/>
      <c r="N22" s="852"/>
      <c r="O22" s="852"/>
      <c r="P22" s="852"/>
      <c r="Q22" s="869"/>
      <c r="R22" s="838"/>
    </row>
  </sheetData>
  <sheetProtection/>
  <mergeCells count="15">
    <mergeCell ref="A2:R2"/>
    <mergeCell ref="D4:G4"/>
    <mergeCell ref="I4:K4"/>
    <mergeCell ref="L4:Q4"/>
    <mergeCell ref="A6:C6"/>
    <mergeCell ref="A22:R22"/>
    <mergeCell ref="A4:A5"/>
    <mergeCell ref="A12:A13"/>
    <mergeCell ref="A15:A16"/>
    <mergeCell ref="A17:A18"/>
    <mergeCell ref="A19:A20"/>
    <mergeCell ref="B4:B5"/>
    <mergeCell ref="C4:C5"/>
    <mergeCell ref="H4:H5"/>
    <mergeCell ref="R4:R5"/>
  </mergeCells>
  <dataValidations count="2">
    <dataValidation type="list" allowBlank="1" showErrorMessage="1" sqref="B9 B10 B11 B12 B13 B14 B15 B16 B17 B18 B19 B20 B21">
      <formula1>"临床医学,中医学"</formula1>
    </dataValidation>
    <dataValidation type="list" allowBlank="1" showErrorMessage="1" sqref="C9 C10 D10:F10 C11 D11:F11 C12 D12:F12 C13 D13:F13 C14 D14:F14 C15 D15:F15 C16 D16:F16 C17 D17:F17 C18 D18:F18 C19 D19:F19 C20 D20:F20 C21 D21:F21">
      <formula1>"本科,专科"</formula1>
    </dataValidation>
  </dataValidations>
  <printOptions horizontalCentered="1"/>
  <pageMargins left="0.5902777777777778" right="0.19652777777777777" top="0.5902777777777778" bottom="0.7868055555555555" header="0.30694444444444446" footer="0.30694444444444446"/>
  <pageSetup fitToHeight="0" fitToWidth="1" horizontalDpi="600" verticalDpi="600" orientation="landscape" paperSize="9" scale="7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戚伟强</cp:lastModifiedBy>
  <dcterms:created xsi:type="dcterms:W3CDTF">2020-05-08T10:47:10Z</dcterms:created>
  <dcterms:modified xsi:type="dcterms:W3CDTF">2020-05-08T12:36:07Z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