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567" activeTab="0"/>
  </bookViews>
  <sheets>
    <sheet name="清算下达用" sheetId="1" r:id="rId1"/>
    <sheet name="Sheet1" sheetId="2" r:id="rId2"/>
    <sheet name="Sheet2" sheetId="3" r:id="rId3"/>
    <sheet name="Sheet3" sheetId="4" r:id="rId4"/>
    <sheet name="Sheet4" sheetId="5" r:id="rId5"/>
  </sheets>
  <externalReferences>
    <externalReference r:id="rId8"/>
    <externalReference r:id="rId9"/>
  </externalReferences>
  <definedNames>
    <definedName name="_xlnm.Print_Area" localSheetId="1">'Sheet1'!$A$1:$V$204</definedName>
    <definedName name="_xlnm.Print_Area" localSheetId="0">'清算下达用'!$A$1:$AD$204</definedName>
    <definedName name="_xlnm.Print_Titles" localSheetId="1">'Sheet1'!$3:$5</definedName>
    <definedName name="_xlnm.Print_Titles" localSheetId="0">'清算下达用'!$2:$5</definedName>
  </definedNames>
  <calcPr fullCalcOnLoad="1"/>
</workbook>
</file>

<file path=xl/sharedStrings.xml><?xml version="1.0" encoding="utf-8"?>
<sst xmlns="http://schemas.openxmlformats.org/spreadsheetml/2006/main" count="1449" uniqueCount="499">
  <si>
    <t>清算2019年城乡义务教育公用经费补助资金明细表</t>
  </si>
  <si>
    <t>地区</t>
  </si>
  <si>
    <t>地区编码</t>
  </si>
  <si>
    <t>城乡义务教育公用经费</t>
  </si>
  <si>
    <t>小规模小学和教学点公用经费补助资金</t>
  </si>
  <si>
    <t>全省2019年城乡义务教育公用经费补助金额（万元，含市县）</t>
  </si>
  <si>
    <t>应抵扣以前年度清算资金
（粤财教[2018]149号）</t>
  </si>
  <si>
    <t>应下达2019年金额（万元）</t>
  </si>
  <si>
    <t>2019年已提前下达资金
（万元，按2017年学生人数，粤财教[2018]318号）</t>
  </si>
  <si>
    <t>本次清算金额（万元）</t>
  </si>
  <si>
    <t>粤财教[2018]318号列明本次追加下达资金（万元）</t>
  </si>
  <si>
    <t>本次实际下达金额（万元）</t>
  </si>
  <si>
    <t>待2020年提前下达清算金额（万元）</t>
  </si>
  <si>
    <r>
      <rPr>
        <sz val="12"/>
        <rFont val="宋体"/>
        <family val="0"/>
      </rPr>
      <t>备注</t>
    </r>
    <r>
      <rPr>
        <b/>
        <sz val="12"/>
        <color indexed="10"/>
        <rFont val="宋体"/>
        <family val="0"/>
      </rPr>
      <t>（中央追加额度57627万元,差额37190万元）</t>
    </r>
  </si>
  <si>
    <t>2018年城乡义务教育学校在校生（人）</t>
  </si>
  <si>
    <t>补助标准
（元/人）</t>
  </si>
  <si>
    <t>省财政分担比例</t>
  </si>
  <si>
    <t>应下达2019年城乡义务教育公用经费总额（万元）（按2018年学生人数）</t>
  </si>
  <si>
    <t>2018年不足100人的小规模小学及小学教学点个数（个）</t>
  </si>
  <si>
    <t>2018年不足100人的小规模小学及小学教学点在校生实有人数（人）</t>
  </si>
  <si>
    <t>资金安排差额人数（人）</t>
  </si>
  <si>
    <t>应下达2019年小规模小学和教学点公用经费补助资金总额（万元）（按2018年学生人数）</t>
  </si>
  <si>
    <t>2019年已提前下达金额（按2017年年学生人数</t>
  </si>
  <si>
    <t>粤财教[2018]318号列明本次追加金额</t>
  </si>
  <si>
    <t>合计</t>
  </si>
  <si>
    <t>小学</t>
  </si>
  <si>
    <t>初中</t>
  </si>
  <si>
    <t>其中：省财政（含中央）分担</t>
  </si>
  <si>
    <t>市县分担</t>
  </si>
  <si>
    <t>列序号</t>
  </si>
  <si>
    <t>①=②+③</t>
  </si>
  <si>
    <t>②</t>
  </si>
  <si>
    <t>③</t>
  </si>
  <si>
    <t>④</t>
  </si>
  <si>
    <t>⑤</t>
  </si>
  <si>
    <t>⑥</t>
  </si>
  <si>
    <t>⑦=⑧+⑨</t>
  </si>
  <si>
    <t>⑧=(②*④*⑥+③*⑤*⑥)/10000</t>
  </si>
  <si>
    <t>⑨=[②*④*(1-⑥)+③*⑤*(1-⑥)]/10000</t>
  </si>
  <si>
    <t>⑩</t>
  </si>
  <si>
    <t>⑪</t>
  </si>
  <si>
    <r>
      <rPr>
        <sz val="12"/>
        <rFont val="MS Gothic"/>
        <family val="3"/>
      </rPr>
      <t>⑫</t>
    </r>
    <r>
      <rPr>
        <sz val="12"/>
        <rFont val="宋体"/>
        <family val="0"/>
      </rPr>
      <t>=⑩*100-</t>
    </r>
    <r>
      <rPr>
        <sz val="12"/>
        <rFont val="MS Gothic"/>
        <family val="3"/>
      </rPr>
      <t>⑪</t>
    </r>
  </si>
  <si>
    <t>⑬</t>
  </si>
  <si>
    <t>⑭</t>
  </si>
  <si>
    <r>
      <rPr>
        <sz val="12"/>
        <rFont val="MS Gothic"/>
        <family val="3"/>
      </rPr>
      <t>⑮</t>
    </r>
    <r>
      <rPr>
        <sz val="12"/>
        <rFont val="宋体"/>
        <family val="0"/>
      </rPr>
      <t>=</t>
    </r>
    <r>
      <rPr>
        <sz val="12"/>
        <rFont val="MS Gothic"/>
        <family val="3"/>
      </rPr>
      <t>⑫</t>
    </r>
    <r>
      <rPr>
        <sz val="12"/>
        <rFont val="宋体"/>
        <family val="0"/>
      </rPr>
      <t>*</t>
    </r>
    <r>
      <rPr>
        <sz val="12"/>
        <rFont val="MS Gothic"/>
        <family val="3"/>
      </rPr>
      <t>⑬</t>
    </r>
    <r>
      <rPr>
        <sz val="12"/>
        <rFont val="宋体"/>
        <family val="0"/>
      </rPr>
      <t>/10000</t>
    </r>
  </si>
  <si>
    <r>
      <rPr>
        <sz val="12"/>
        <rFont val="MS Gothic"/>
        <family val="3"/>
      </rPr>
      <t>⑯</t>
    </r>
    <r>
      <rPr>
        <sz val="12"/>
        <rFont val="宋体"/>
        <family val="0"/>
      </rPr>
      <t>=</t>
    </r>
    <r>
      <rPr>
        <sz val="12"/>
        <rFont val="MS Gothic"/>
        <family val="3"/>
      </rPr>
      <t>⑫</t>
    </r>
    <r>
      <rPr>
        <sz val="12"/>
        <rFont val="宋体"/>
        <family val="0"/>
      </rPr>
      <t>*</t>
    </r>
    <r>
      <rPr>
        <sz val="12"/>
        <rFont val="MS Gothic"/>
        <family val="3"/>
      </rPr>
      <t>⑬</t>
    </r>
    <r>
      <rPr>
        <sz val="12"/>
        <rFont val="宋体"/>
        <family val="0"/>
      </rPr>
      <t>*</t>
    </r>
    <r>
      <rPr>
        <sz val="12"/>
        <rFont val="MS Gothic"/>
        <family val="3"/>
      </rPr>
      <t>⑭</t>
    </r>
    <r>
      <rPr>
        <sz val="12"/>
        <rFont val="宋体"/>
        <family val="0"/>
      </rPr>
      <t>/10000</t>
    </r>
  </si>
  <si>
    <r>
      <rPr>
        <sz val="12"/>
        <rFont val="MS Gothic"/>
        <family val="3"/>
      </rPr>
      <t>⑰</t>
    </r>
    <r>
      <rPr>
        <sz val="12"/>
        <rFont val="宋体"/>
        <family val="0"/>
      </rPr>
      <t>=</t>
    </r>
    <r>
      <rPr>
        <sz val="12"/>
        <rFont val="MS Gothic"/>
        <family val="3"/>
      </rPr>
      <t>⑮</t>
    </r>
    <r>
      <rPr>
        <sz val="12"/>
        <rFont val="宋体"/>
        <family val="0"/>
      </rPr>
      <t>-</t>
    </r>
    <r>
      <rPr>
        <sz val="12"/>
        <rFont val="MS Gothic"/>
        <family val="3"/>
      </rPr>
      <t>⑯</t>
    </r>
  </si>
  <si>
    <r>
      <rPr>
        <sz val="12"/>
        <rFont val="MS Gothic"/>
        <family val="3"/>
      </rPr>
      <t>⑱</t>
    </r>
    <r>
      <rPr>
        <sz val="12"/>
        <rFont val="宋体"/>
        <family val="0"/>
      </rPr>
      <t>=⑦+</t>
    </r>
    <r>
      <rPr>
        <sz val="12"/>
        <rFont val="MS Gothic"/>
        <family val="3"/>
      </rPr>
      <t>⑮</t>
    </r>
  </si>
  <si>
    <t>⑲</t>
  </si>
  <si>
    <t>⑳=⑧+⑯+⑲</t>
  </si>
  <si>
    <t>总计</t>
  </si>
  <si>
    <t>其中：中央资金</t>
  </si>
  <si>
    <t>其中：省级资金</t>
  </si>
  <si>
    <t>*</t>
  </si>
  <si>
    <t>广州市</t>
  </si>
  <si>
    <t>广州市本级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</si>
  <si>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</si>
  <si>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</si>
  <si>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</si>
  <si>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</si>
  <si>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</si>
  <si>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</si>
  <si>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</si>
  <si>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</si>
  <si>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</si>
  <si>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</si>
  <si>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</si>
  <si>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</si>
  <si>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</si>
  <si>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福田区</t>
  </si>
  <si>
    <t>罗湖区</t>
  </si>
  <si>
    <t>盐田区</t>
  </si>
  <si>
    <t>南山区</t>
  </si>
  <si>
    <t>宝安区</t>
  </si>
  <si>
    <t>龙岗区</t>
  </si>
  <si>
    <t>珠海市</t>
  </si>
  <si>
    <t>珠海市本级</t>
  </si>
  <si>
    <t>香洲区</t>
  </si>
  <si>
    <t>含高新区、万山、横琴</t>
  </si>
  <si>
    <t>金湾区</t>
  </si>
  <si>
    <t>含高栏港</t>
  </si>
  <si>
    <t>斗门区</t>
  </si>
  <si>
    <t>汕头市</t>
  </si>
  <si>
    <t>汕头市本级</t>
  </si>
  <si>
    <t>金平区</t>
  </si>
  <si>
    <t>龙湖区</t>
  </si>
  <si>
    <t>澄海区</t>
  </si>
  <si>
    <t>濠江区</t>
  </si>
  <si>
    <t>潮阳区</t>
  </si>
  <si>
    <t>省以上财政分担比例由80%提高到100%。</t>
  </si>
  <si>
    <t>潮南区</t>
  </si>
  <si>
    <t>南澳县</t>
  </si>
  <si>
    <t>佛山市</t>
  </si>
  <si>
    <t>佛山市本级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</si>
  <si>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</si>
  <si>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</si>
  <si>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</si>
  <si>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</si>
  <si>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</si>
  <si>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</si>
  <si>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</si>
  <si>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</si>
  <si>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</si>
  <si>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</si>
  <si>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</si>
  <si>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</si>
  <si>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</si>
  <si>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</si>
  <si>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</si>
  <si>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</si>
  <si>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乳源县</t>
  </si>
  <si>
    <t>河源市</t>
  </si>
  <si>
    <t>河源市本级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</si>
  <si>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</si>
  <si>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</si>
  <si>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</si>
  <si>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</si>
  <si>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</si>
  <si>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</si>
  <si>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</si>
  <si>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梅州市本级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</si>
  <si>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</si>
  <si>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</si>
  <si>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</si>
  <si>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</si>
  <si>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</si>
  <si>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</si>
  <si>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</si>
  <si>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</si>
  <si>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</si>
  <si>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惠州市本级</t>
  </si>
  <si>
    <t>惠城区</t>
  </si>
  <si>
    <t>含仲恺区</t>
  </si>
  <si>
    <t>惠阳区</t>
  </si>
  <si>
    <t>含大亚湾区</t>
  </si>
  <si>
    <t>惠东县</t>
  </si>
  <si>
    <t>龙门县</t>
  </si>
  <si>
    <t>博罗县</t>
  </si>
  <si>
    <t>汕尾市</t>
  </si>
  <si>
    <t>汕尾市本级</t>
  </si>
  <si>
    <t>城区</t>
  </si>
  <si>
    <t>含红海湾区，省以上财政分担比例由60%提高到100%。</t>
  </si>
  <si>
    <t>海丰县</t>
  </si>
  <si>
    <t>陆丰市</t>
  </si>
  <si>
    <t>陆河县</t>
  </si>
  <si>
    <t>东莞市</t>
  </si>
  <si>
    <t>中山市</t>
  </si>
  <si>
    <t>江门市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</si>
  <si>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</si>
  <si>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</si>
  <si>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</si>
  <si>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</si>
  <si>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</si>
  <si>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</si>
  <si>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</si>
  <si>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</si>
  <si>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</si>
  <si>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</si>
  <si>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含高新区、海陵岛试验区</t>
  </si>
  <si>
    <t>江城区</t>
  </si>
  <si>
    <t>阳东区</t>
  </si>
  <si>
    <t>阳西县</t>
  </si>
  <si>
    <t>阳春市</t>
  </si>
  <si>
    <t>湛江市</t>
  </si>
  <si>
    <t>湛江市本级</t>
  </si>
  <si>
    <t>赤坎区</t>
  </si>
  <si>
    <t>霞山区</t>
  </si>
  <si>
    <t>麻章区</t>
  </si>
  <si>
    <t>含开发区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</si>
  <si>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</si>
  <si>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</si>
  <si>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</si>
  <si>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</si>
  <si>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</si>
  <si>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</si>
  <si>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</si>
  <si>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茂名市本级</t>
  </si>
  <si>
    <t>茂南区</t>
  </si>
  <si>
    <t>信宜市</t>
  </si>
  <si>
    <t>电白区</t>
  </si>
  <si>
    <t>含滨海新区、高新区</t>
  </si>
  <si>
    <t>化州市</t>
  </si>
  <si>
    <t>高州市</t>
  </si>
  <si>
    <t>肇庆市</t>
  </si>
  <si>
    <t>肇庆市本级</t>
  </si>
  <si>
    <t>端州区</t>
  </si>
  <si>
    <t>鼎湖区</t>
  </si>
  <si>
    <t>四会市</t>
  </si>
  <si>
    <t>含大旺区</t>
  </si>
  <si>
    <t>高要市</t>
  </si>
  <si>
    <t>广宁县</t>
  </si>
  <si>
    <t>德庆县</t>
  </si>
  <si>
    <t>封开县</t>
  </si>
  <si>
    <t>怀集县</t>
  </si>
  <si>
    <t>清远市</t>
  </si>
  <si>
    <t>清远市本级</t>
  </si>
  <si>
    <t>清城区</t>
  </si>
  <si>
    <t>清新区</t>
  </si>
  <si>
    <t>连州市</t>
  </si>
  <si>
    <t>佛冈县</t>
  </si>
  <si>
    <t>阳山县</t>
  </si>
  <si>
    <t>连山县</t>
  </si>
  <si>
    <t>连南县</t>
  </si>
  <si>
    <t>英德市</t>
  </si>
  <si>
    <t>潮州市</t>
  </si>
  <si>
    <t>潮州市本级</t>
  </si>
  <si>
    <t>湘桥区</t>
  </si>
  <si>
    <t>潮安区</t>
  </si>
  <si>
    <t>含枫溪区</t>
  </si>
  <si>
    <t>饶平县</t>
  </si>
  <si>
    <t>揭阳市</t>
  </si>
  <si>
    <t>揭阳市本级
（不含普侨区）</t>
  </si>
  <si>
    <t>揭阳市本级
（普侨区）</t>
  </si>
  <si>
    <t>榕城区</t>
  </si>
  <si>
    <t>含空港经济区</t>
  </si>
  <si>
    <t>揭东区</t>
  </si>
  <si>
    <t>含产业转移工业园</t>
  </si>
  <si>
    <t>揭西县</t>
  </si>
  <si>
    <t>普宁市</t>
  </si>
  <si>
    <t>惠来县</t>
  </si>
  <si>
    <t>云浮市</t>
  </si>
  <si>
    <t>云浮市本级</t>
  </si>
  <si>
    <t>云城区</t>
  </si>
  <si>
    <t>郁南县</t>
  </si>
  <si>
    <t>云安县</t>
  </si>
  <si>
    <t>新兴县</t>
  </si>
  <si>
    <t>罗定市</t>
  </si>
  <si>
    <t>提前下达2019年城乡义务教育公用经费补助资金明细表</t>
  </si>
  <si>
    <t>2017年城乡义务教育学校在校生（人）</t>
  </si>
  <si>
    <t>应提前下达2019年城乡义务教育公用经费总额（万元）（按2017年学生人数）</t>
  </si>
  <si>
    <t>2017年不足100人的小规模小学及小学教学点个数（个）</t>
  </si>
  <si>
    <t>2017年不足100人的小规模小学及小学教学点在校生实有人数（人）</t>
  </si>
  <si>
    <t>应提前下达2019年小规模小学和教学点公用经费补助资金总额（万元）（按2017年学生人数）</t>
  </si>
  <si>
    <t>待2019年提前下达清算资金
（粤财教[2018]149号）</t>
  </si>
  <si>
    <t>本次实际下达金额</t>
  </si>
  <si>
    <t>备注</t>
  </si>
  <si>
    <r>
      <rPr>
        <sz val="12"/>
        <rFont val="MS Gothic"/>
        <family val="3"/>
      </rPr>
      <t>⑮</t>
    </r>
    <r>
      <rPr>
        <sz val="12"/>
        <rFont val="宋体"/>
        <family val="0"/>
      </rPr>
      <t>=</t>
    </r>
    <r>
      <rPr>
        <sz val="12"/>
        <rFont val="MS Gothic"/>
        <family val="3"/>
      </rPr>
      <t>⑫</t>
    </r>
    <r>
      <rPr>
        <sz val="12"/>
        <rFont val="宋体"/>
        <family val="0"/>
      </rPr>
      <t>*</t>
    </r>
    <r>
      <rPr>
        <sz val="12"/>
        <rFont val="MS Gothic"/>
        <family val="3"/>
      </rPr>
      <t>⑬</t>
    </r>
  </si>
  <si>
    <r>
      <rPr>
        <sz val="12"/>
        <rFont val="MS Gothic"/>
        <family val="3"/>
      </rPr>
      <t>⑯</t>
    </r>
    <r>
      <rPr>
        <sz val="12"/>
        <rFont val="宋体"/>
        <family val="0"/>
      </rPr>
      <t>=</t>
    </r>
    <r>
      <rPr>
        <sz val="12"/>
        <rFont val="MS Gothic"/>
        <family val="3"/>
      </rPr>
      <t>⑫</t>
    </r>
    <r>
      <rPr>
        <sz val="12"/>
        <rFont val="宋体"/>
        <family val="0"/>
      </rPr>
      <t>*</t>
    </r>
    <r>
      <rPr>
        <sz val="12"/>
        <rFont val="MS Gothic"/>
        <family val="3"/>
      </rPr>
      <t>⑬</t>
    </r>
    <r>
      <rPr>
        <sz val="12"/>
        <rFont val="宋体"/>
        <family val="0"/>
      </rPr>
      <t>*</t>
    </r>
    <r>
      <rPr>
        <sz val="12"/>
        <rFont val="MS Gothic"/>
        <family val="3"/>
      </rPr>
      <t>⑭</t>
    </r>
  </si>
  <si>
    <t>⑱</t>
  </si>
  <si>
    <r>
      <rPr>
        <sz val="12"/>
        <rFont val="MS Gothic"/>
        <family val="3"/>
      </rPr>
      <t>⑲</t>
    </r>
    <r>
      <rPr>
        <sz val="12"/>
        <rFont val="宋体"/>
        <family val="0"/>
      </rPr>
      <t>=⑧+</t>
    </r>
    <r>
      <rPr>
        <sz val="12"/>
        <rFont val="MS Gothic"/>
        <family val="3"/>
      </rPr>
      <t>⑯</t>
    </r>
    <r>
      <rPr>
        <sz val="12"/>
        <rFont val="宋体"/>
        <family val="0"/>
      </rPr>
      <t>+</t>
    </r>
    <r>
      <rPr>
        <sz val="12"/>
        <rFont val="MS Gothic"/>
        <family val="3"/>
      </rPr>
      <t>⑱</t>
    </r>
  </si>
  <si>
    <t>省以上财政分担比例由60%提高到100%。</t>
  </si>
  <si>
    <t>含红海湾区</t>
  </si>
  <si>
    <t>含华侨管理区</t>
  </si>
  <si>
    <t>含海陵岛试验区、高新管理区</t>
  </si>
  <si>
    <t>含滨海新区、高新社会事务管理局代管</t>
  </si>
  <si>
    <t>含凤泉湖高新区</t>
  </si>
  <si>
    <t>含蓝城区</t>
  </si>
  <si>
    <t>含大南海石化工业区</t>
  </si>
  <si>
    <t>单位</t>
  </si>
  <si>
    <t>小学在校生数</t>
  </si>
  <si>
    <t>机构代码</t>
  </si>
  <si>
    <t>初中在校生数</t>
  </si>
  <si>
    <t>440000000</t>
  </si>
  <si>
    <t>440100000</t>
  </si>
  <si>
    <t>440101000</t>
  </si>
  <si>
    <t>440103000</t>
  </si>
  <si>
    <t>440104000</t>
  </si>
  <si>
    <t>440105000</t>
  </si>
  <si>
    <t>440106000</t>
  </si>
  <si>
    <t>440111000</t>
  </si>
  <si>
    <t>440112000</t>
  </si>
  <si>
    <t>440113000</t>
  </si>
  <si>
    <t>440114000</t>
  </si>
  <si>
    <t>440115000</t>
  </si>
  <si>
    <t>萝岗区</t>
  </si>
  <si>
    <t>440116000</t>
  </si>
  <si>
    <t>440117000</t>
  </si>
  <si>
    <t>440118000</t>
  </si>
  <si>
    <t>省直属</t>
  </si>
  <si>
    <t>440199000</t>
  </si>
  <si>
    <t>440200000</t>
  </si>
  <si>
    <t>440201000</t>
  </si>
  <si>
    <t>440203000</t>
  </si>
  <si>
    <t>440204000</t>
  </si>
  <si>
    <t>440205000</t>
  </si>
  <si>
    <t>440222000</t>
  </si>
  <si>
    <t>440224000</t>
  </si>
  <si>
    <t>440229000</t>
  </si>
  <si>
    <t>440232000</t>
  </si>
  <si>
    <t>440233000</t>
  </si>
  <si>
    <t>440281000</t>
  </si>
  <si>
    <t>440282000</t>
  </si>
  <si>
    <t>440299000</t>
  </si>
  <si>
    <t>440300000</t>
  </si>
  <si>
    <t>440301000</t>
  </si>
  <si>
    <t>440303000</t>
  </si>
  <si>
    <t>440304000</t>
  </si>
  <si>
    <t>440305000</t>
  </si>
  <si>
    <t>440306000</t>
  </si>
  <si>
    <t>440307000</t>
  </si>
  <si>
    <t>440308000</t>
  </si>
  <si>
    <t>光明新区代管</t>
  </si>
  <si>
    <t>440391000</t>
  </si>
  <si>
    <t>坪山新区代管</t>
  </si>
  <si>
    <t>440392000</t>
  </si>
  <si>
    <t>龙华新区代管</t>
  </si>
  <si>
    <t>440393000</t>
  </si>
  <si>
    <t>大鹏新区代管</t>
  </si>
  <si>
    <t>440394000</t>
  </si>
  <si>
    <t>440399000</t>
  </si>
  <si>
    <t>440400000</t>
  </si>
  <si>
    <t>440401000</t>
  </si>
  <si>
    <t>440402000</t>
  </si>
  <si>
    <t>440403000</t>
  </si>
  <si>
    <t>440404000</t>
  </si>
  <si>
    <t>高新区</t>
  </si>
  <si>
    <t>440405000</t>
  </si>
  <si>
    <t>高栏港区</t>
  </si>
  <si>
    <t>440406000</t>
  </si>
  <si>
    <t>万山区</t>
  </si>
  <si>
    <t>440407000</t>
  </si>
  <si>
    <t>横琴新区</t>
  </si>
  <si>
    <t>440408000</t>
  </si>
  <si>
    <t>440500000</t>
  </si>
  <si>
    <t>440501000</t>
  </si>
  <si>
    <t>440507000</t>
  </si>
  <si>
    <t>440511000</t>
  </si>
  <si>
    <t>440512000</t>
  </si>
  <si>
    <t>440513000</t>
  </si>
  <si>
    <t>440514000</t>
  </si>
  <si>
    <t>440515000</t>
  </si>
  <si>
    <t>440523000</t>
  </si>
  <si>
    <t>440599000</t>
  </si>
  <si>
    <t>440600000</t>
  </si>
  <si>
    <t>440601000</t>
  </si>
  <si>
    <t>440604000</t>
  </si>
  <si>
    <t>440605000</t>
  </si>
  <si>
    <t>440606000</t>
  </si>
  <si>
    <t>440607000</t>
  </si>
  <si>
    <t>440608000</t>
  </si>
  <si>
    <t>440699000</t>
  </si>
  <si>
    <t>440700000</t>
  </si>
  <si>
    <t>440701000</t>
  </si>
  <si>
    <t>440703000</t>
  </si>
  <si>
    <t>440704000</t>
  </si>
  <si>
    <t>440705000</t>
  </si>
  <si>
    <t>440781000</t>
  </si>
  <si>
    <t>440783000</t>
  </si>
  <si>
    <t>440784000</t>
  </si>
  <si>
    <t>440785000</t>
  </si>
  <si>
    <t>440799000</t>
  </si>
  <si>
    <t>440800000</t>
  </si>
  <si>
    <t>440801000</t>
  </si>
  <si>
    <t>440802000</t>
  </si>
  <si>
    <t>440803000</t>
  </si>
  <si>
    <t>440804000</t>
  </si>
  <si>
    <t>440811000</t>
  </si>
  <si>
    <t>440823000</t>
  </si>
  <si>
    <t>440825000</t>
  </si>
  <si>
    <t>440881000</t>
  </si>
  <si>
    <t>440882000</t>
  </si>
  <si>
    <t>440883000</t>
  </si>
  <si>
    <t>开发区代管</t>
  </si>
  <si>
    <t>440892000</t>
  </si>
  <si>
    <t>440899000</t>
  </si>
  <si>
    <t>440900000</t>
  </si>
  <si>
    <t>440901000</t>
  </si>
  <si>
    <t>440902000</t>
  </si>
  <si>
    <t>440904000</t>
  </si>
  <si>
    <t>440981000</t>
  </si>
  <si>
    <t>440982000</t>
  </si>
  <si>
    <t>440983000</t>
  </si>
  <si>
    <t>滨海新区代管</t>
  </si>
  <si>
    <t>440991000</t>
  </si>
  <si>
    <t>高新社会事务管理局代管</t>
  </si>
  <si>
    <t>440992000</t>
  </si>
  <si>
    <t>440999000</t>
  </si>
  <si>
    <t>441200000</t>
  </si>
  <si>
    <t>441201000</t>
  </si>
  <si>
    <t>441202000</t>
  </si>
  <si>
    <t>441203000</t>
  </si>
  <si>
    <t>441204000</t>
  </si>
  <si>
    <t>441223000</t>
  </si>
  <si>
    <t>441224000</t>
  </si>
  <si>
    <t>441225000</t>
  </si>
  <si>
    <t>441226000</t>
  </si>
  <si>
    <t>高要区</t>
  </si>
  <si>
    <t>441283000</t>
  </si>
  <si>
    <t>441284000</t>
  </si>
  <si>
    <t>大旺区代管</t>
  </si>
  <si>
    <t>441291000</t>
  </si>
  <si>
    <t>441299000</t>
  </si>
  <si>
    <t>441300000</t>
  </si>
  <si>
    <t>441301000</t>
  </si>
  <si>
    <t>441302000</t>
  </si>
  <si>
    <t>441303000</t>
  </si>
  <si>
    <t>441322000</t>
  </si>
  <si>
    <t>441323000</t>
  </si>
  <si>
    <t>441324000</t>
  </si>
  <si>
    <t>大亚湾区代管</t>
  </si>
  <si>
    <t>441391000</t>
  </si>
  <si>
    <t>仲恺区代管</t>
  </si>
  <si>
    <t>441392000</t>
  </si>
  <si>
    <t>441399000</t>
  </si>
  <si>
    <t>441400000</t>
  </si>
  <si>
    <t>441401000</t>
  </si>
  <si>
    <t>441402000</t>
  </si>
  <si>
    <t>441403000</t>
  </si>
  <si>
    <t>441422000</t>
  </si>
  <si>
    <t>441423000</t>
  </si>
  <si>
    <t>441424000</t>
  </si>
  <si>
    <t>441426000</t>
  </si>
  <si>
    <t>441427000</t>
  </si>
  <si>
    <t>441481000</t>
  </si>
  <si>
    <t>441500000</t>
  </si>
  <si>
    <t>441501000</t>
  </si>
  <si>
    <t>441502000</t>
  </si>
  <si>
    <t>441521000</t>
  </si>
  <si>
    <t>441523000</t>
  </si>
  <si>
    <t>441581000</t>
  </si>
  <si>
    <t>红海湾区代管</t>
  </si>
  <si>
    <t>441591000</t>
  </si>
  <si>
    <t>华侨管理区</t>
  </si>
  <si>
    <t>441592000</t>
  </si>
  <si>
    <t>441599000</t>
  </si>
  <si>
    <t>441600000</t>
  </si>
  <si>
    <t>441601000</t>
  </si>
  <si>
    <t>441602000</t>
  </si>
  <si>
    <t>441621000</t>
  </si>
  <si>
    <t>441622000</t>
  </si>
  <si>
    <t>441623000</t>
  </si>
  <si>
    <t>441624000</t>
  </si>
  <si>
    <t>441625000</t>
  </si>
  <si>
    <t>441699000</t>
  </si>
  <si>
    <t>441700000</t>
  </si>
  <si>
    <t>441701000</t>
  </si>
  <si>
    <t>441702000</t>
  </si>
  <si>
    <t>441704000</t>
  </si>
  <si>
    <t>441709000</t>
  </si>
  <si>
    <t>441721000</t>
  </si>
  <si>
    <t>441723000</t>
  </si>
  <si>
    <t>441781000</t>
  </si>
  <si>
    <t>海陵岛试验区代管</t>
  </si>
  <si>
    <t>441791000</t>
  </si>
  <si>
    <t>阳江农垦局代管</t>
  </si>
  <si>
    <t>441792000</t>
  </si>
  <si>
    <t>高新区代管</t>
  </si>
  <si>
    <t>441793000</t>
  </si>
  <si>
    <t>441800000</t>
  </si>
  <si>
    <t>441801000</t>
  </si>
  <si>
    <t>441802000</t>
  </si>
  <si>
    <t>441803000</t>
  </si>
  <si>
    <t>441821000</t>
  </si>
  <si>
    <t>441823000</t>
  </si>
  <si>
    <t>441825000</t>
  </si>
  <si>
    <t>441826000</t>
  </si>
  <si>
    <t>441881000</t>
  </si>
  <si>
    <t>441882000</t>
  </si>
  <si>
    <t>441899000</t>
  </si>
  <si>
    <t>441900000</t>
  </si>
  <si>
    <t>东莞县</t>
  </si>
  <si>
    <t>441901000</t>
  </si>
  <si>
    <t>442000000</t>
  </si>
  <si>
    <t>中山县</t>
  </si>
  <si>
    <t>442001000</t>
  </si>
  <si>
    <t>直属</t>
  </si>
  <si>
    <t>442020000</t>
  </si>
  <si>
    <t>442099000</t>
  </si>
  <si>
    <t>445100000</t>
  </si>
  <si>
    <t>445101000</t>
  </si>
  <si>
    <t>445102000</t>
  </si>
  <si>
    <t>445103000</t>
  </si>
  <si>
    <t>445122000</t>
  </si>
  <si>
    <t>枫溪区代管</t>
  </si>
  <si>
    <t>445191000</t>
  </si>
  <si>
    <t>凤泉湖高新区</t>
  </si>
  <si>
    <t>445195000</t>
  </si>
  <si>
    <t>445199000</t>
  </si>
  <si>
    <t>445200000</t>
  </si>
  <si>
    <t>445201000</t>
  </si>
  <si>
    <t>445202000</t>
  </si>
  <si>
    <t>445203000</t>
  </si>
  <si>
    <t>445222000</t>
  </si>
  <si>
    <t>445224000</t>
  </si>
  <si>
    <t>445281000</t>
  </si>
  <si>
    <t>蓝城区代管(揭东区)</t>
  </si>
  <si>
    <t>445291000</t>
  </si>
  <si>
    <t>空港经济区代管(榕城区)</t>
  </si>
  <si>
    <t>445292000</t>
  </si>
  <si>
    <t>445293000</t>
  </si>
  <si>
    <t>揭阳大南海石化工业区代管(惠来县)</t>
  </si>
  <si>
    <t>445294000</t>
  </si>
  <si>
    <t>445299000</t>
  </si>
  <si>
    <t>445300000</t>
  </si>
  <si>
    <t>445301000</t>
  </si>
  <si>
    <t>445302000</t>
  </si>
  <si>
    <t>445303000</t>
  </si>
  <si>
    <t>445321000</t>
  </si>
  <si>
    <t>445322000</t>
  </si>
  <si>
    <t>445381000</t>
  </si>
  <si>
    <t>应下达2018年城乡义务教育公用经费总额（万元）（按2017年学生人数）</t>
  </si>
  <si>
    <t>提前下达2019年小规模小学和教学点公用经费补助资金安排明细表</t>
  </si>
  <si>
    <t>①</t>
  </si>
  <si>
    <t>③=①*100-②</t>
  </si>
  <si>
    <t>⑥=③*④</t>
  </si>
  <si>
    <t>⑦=③*④*⑤</t>
  </si>
  <si>
    <t>⑧=⑥-⑦</t>
  </si>
  <si>
    <t>⑨</t>
  </si>
  <si>
    <t>汕尾市城区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</si>
</sst>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50">
    <font>
      <sz val="12"/>
      <color theme="1"/>
      <name val="Calibri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MS Gothic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mbria"/>
      <family val="0"/>
    </font>
    <font>
      <sz val="12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1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45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45" applyFill="1" applyAlignment="1">
      <alignment horizontal="center" vertical="center"/>
      <protection/>
    </xf>
    <xf numFmtId="0" fontId="1" fillId="0" borderId="0" xfId="45" applyFill="1">
      <alignment vertical="center"/>
      <protection/>
    </xf>
    <xf numFmtId="0" fontId="2" fillId="0" borderId="9" xfId="0" applyFont="1" applyBorder="1" applyAlignment="1">
      <alignment horizontal="center" vertical="center"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45" applyFill="1" applyBorder="1" applyAlignment="1">
      <alignment horizontal="center" vertical="center"/>
      <protection/>
    </xf>
    <xf numFmtId="0" fontId="1" fillId="33" borderId="10" xfId="45" applyFill="1" applyBorder="1" applyAlignment="1">
      <alignment horizontal="center" vertical="center"/>
      <protection/>
    </xf>
    <xf numFmtId="0" fontId="0" fillId="33" borderId="10" xfId="0" applyFill="1" applyBorder="1" applyAlignment="1">
      <alignment vertical="center"/>
    </xf>
    <xf numFmtId="177" fontId="1" fillId="33" borderId="10" xfId="45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177" fontId="1" fillId="0" borderId="10" xfId="45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" fillId="34" borderId="10" xfId="45" applyFill="1" applyBorder="1" applyAlignment="1">
      <alignment horizontal="center" vertical="center"/>
      <protection/>
    </xf>
    <xf numFmtId="0" fontId="1" fillId="0" borderId="10" xfId="64" applyBorder="1" applyAlignment="1">
      <alignment horizontal="center" vertical="center"/>
      <protection/>
    </xf>
    <xf numFmtId="0" fontId="1" fillId="34" borderId="10" xfId="64" applyFill="1" applyBorder="1" applyAlignment="1">
      <alignment horizontal="center" vertical="center"/>
      <protection/>
    </xf>
    <xf numFmtId="0" fontId="0" fillId="0" borderId="10" xfId="45" applyFont="1" applyFill="1" applyBorder="1" applyAlignment="1">
      <alignment horizontal="center" vertical="center"/>
      <protection/>
    </xf>
    <xf numFmtId="0" fontId="1" fillId="35" borderId="0" xfId="45" applyFill="1">
      <alignment vertical="center"/>
      <protection/>
    </xf>
    <xf numFmtId="0" fontId="1" fillId="35" borderId="0" xfId="45" applyFill="1" applyAlignment="1">
      <alignment horizontal="center" vertical="center" wrapText="1"/>
      <protection/>
    </xf>
    <xf numFmtId="0" fontId="1" fillId="0" borderId="10" xfId="64" applyFill="1" applyBorder="1" applyAlignment="1">
      <alignment horizontal="center" vertical="center"/>
      <protection/>
    </xf>
    <xf numFmtId="0" fontId="0" fillId="34" borderId="10" xfId="45" applyFont="1" applyFill="1" applyBorder="1" applyAlignment="1">
      <alignment horizontal="center" vertical="center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177" fontId="1" fillId="35" borderId="10" xfId="45" applyNumberFormat="1" applyFill="1" applyBorder="1" applyAlignment="1">
      <alignment horizontal="center" vertical="center"/>
      <protection/>
    </xf>
    <xf numFmtId="0" fontId="1" fillId="33" borderId="10" xfId="64" applyFill="1" applyBorder="1" applyAlignment="1">
      <alignment horizontal="center" vertical="center"/>
      <protection/>
    </xf>
    <xf numFmtId="0" fontId="0" fillId="36" borderId="0" xfId="0" applyFill="1" applyAlignment="1">
      <alignment vertical="center"/>
    </xf>
    <xf numFmtId="0" fontId="0" fillId="0" borderId="10" xfId="45" applyFont="1" applyFill="1" applyBorder="1" applyAlignment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36" borderId="14" xfId="0" applyNumberFormat="1" applyFont="1" applyFill="1" applyBorder="1" applyAlignment="1" applyProtection="1">
      <alignment vertical="center"/>
      <protection/>
    </xf>
    <xf numFmtId="0" fontId="4" fillId="38" borderId="14" xfId="0" applyNumberFormat="1" applyFont="1" applyFill="1" applyBorder="1" applyAlignment="1" applyProtection="1">
      <alignment vertical="center"/>
      <protection/>
    </xf>
    <xf numFmtId="0" fontId="48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45" applyFont="1" applyFill="1" applyBorder="1" applyAlignment="1">
      <alignment horizontal="center" vertical="center"/>
      <protection/>
    </xf>
    <xf numFmtId="0" fontId="3" fillId="0" borderId="16" xfId="45" applyNumberFormat="1" applyFont="1" applyFill="1" applyBorder="1" applyAlignment="1">
      <alignment horizontal="center" vertical="center" wrapText="1"/>
      <protection/>
    </xf>
    <xf numFmtId="0" fontId="1" fillId="35" borderId="10" xfId="45" applyFill="1" applyBorder="1" applyAlignment="1">
      <alignment horizontal="center" vertical="center"/>
      <protection/>
    </xf>
    <xf numFmtId="0" fontId="3" fillId="0" borderId="17" xfId="45" applyNumberFormat="1" applyFont="1" applyFill="1" applyBorder="1" applyAlignment="1">
      <alignment horizontal="center" vertical="center" wrapText="1"/>
      <protection/>
    </xf>
    <xf numFmtId="0" fontId="7" fillId="0" borderId="10" xfId="45" applyNumberFormat="1" applyFont="1" applyFill="1" applyBorder="1" applyAlignment="1">
      <alignment horizontal="center" vertical="center" wrapText="1"/>
      <protection/>
    </xf>
    <xf numFmtId="0" fontId="1" fillId="35" borderId="10" xfId="45" applyFill="1" applyBorder="1" applyAlignment="1">
      <alignment horizontal="center" vertical="center" wrapText="1"/>
      <protection/>
    </xf>
    <xf numFmtId="0" fontId="3" fillId="0" borderId="16" xfId="45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3" fillId="0" borderId="18" xfId="45" applyFont="1" applyFill="1" applyBorder="1" applyAlignment="1">
      <alignment horizontal="center" vertical="center"/>
      <protection/>
    </xf>
    <xf numFmtId="0" fontId="3" fillId="0" borderId="17" xfId="45" applyFont="1" applyFill="1" applyBorder="1" applyAlignment="1">
      <alignment horizontal="center" vertical="center"/>
      <protection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3" fillId="0" borderId="18" xfId="45" applyNumberFormat="1" applyFont="1" applyFill="1" applyBorder="1" applyAlignment="1">
      <alignment horizontal="center" vertical="center" wrapText="1"/>
      <protection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1" fillId="0" borderId="10" xfId="45" applyFill="1" applyBorder="1" applyAlignment="1">
      <alignment horizontal="center" vertical="center" wrapText="1"/>
      <protection/>
    </xf>
    <xf numFmtId="178" fontId="1" fillId="0" borderId="10" xfId="45" applyNumberFormat="1" applyFill="1" applyBorder="1" applyAlignment="1">
      <alignment horizontal="center" vertical="center" wrapText="1"/>
      <protection/>
    </xf>
    <xf numFmtId="41" fontId="0" fillId="33" borderId="10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0" fontId="3" fillId="0" borderId="11" xfId="45" applyNumberFormat="1" applyFont="1" applyFill="1" applyBorder="1" applyAlignment="1">
      <alignment horizontal="center" vertical="center" wrapText="1"/>
      <protection/>
    </xf>
    <xf numFmtId="0" fontId="3" fillId="0" borderId="19" xfId="45" applyNumberFormat="1" applyFont="1" applyFill="1" applyBorder="1" applyAlignment="1">
      <alignment horizontal="center" vertical="center" wrapText="1"/>
      <protection/>
    </xf>
    <xf numFmtId="0" fontId="3" fillId="0" borderId="20" xfId="45" applyNumberFormat="1" applyFont="1" applyFill="1" applyBorder="1" applyAlignment="1">
      <alignment horizontal="center" vertical="center" wrapText="1"/>
      <protection/>
    </xf>
    <xf numFmtId="0" fontId="1" fillId="35" borderId="16" xfId="45" applyFill="1" applyBorder="1" applyAlignment="1">
      <alignment horizontal="center" vertical="center" wrapText="1"/>
      <protection/>
    </xf>
    <xf numFmtId="0" fontId="3" fillId="0" borderId="12" xfId="45" applyNumberFormat="1" applyFont="1" applyFill="1" applyBorder="1" applyAlignment="1">
      <alignment horizontal="center" vertical="center" wrapText="1"/>
      <protection/>
    </xf>
    <xf numFmtId="0" fontId="3" fillId="0" borderId="0" xfId="45" applyNumberFormat="1" applyFont="1" applyFill="1" applyAlignment="1">
      <alignment horizontal="center" vertical="center" wrapText="1"/>
      <protection/>
    </xf>
    <xf numFmtId="0" fontId="3" fillId="0" borderId="21" xfId="45" applyNumberFormat="1" applyFont="1" applyFill="1" applyBorder="1" applyAlignment="1">
      <alignment horizontal="center" vertical="center" wrapText="1"/>
      <protection/>
    </xf>
    <xf numFmtId="0" fontId="1" fillId="35" borderId="18" xfId="45" applyFill="1" applyBorder="1" applyAlignment="1">
      <alignment horizontal="center" vertical="center" wrapText="1"/>
      <protection/>
    </xf>
    <xf numFmtId="0" fontId="3" fillId="0" borderId="13" xfId="45" applyNumberFormat="1" applyFont="1" applyFill="1" applyBorder="1" applyAlignment="1">
      <alignment horizontal="center" vertical="center" wrapText="1"/>
      <protection/>
    </xf>
    <xf numFmtId="0" fontId="3" fillId="0" borderId="9" xfId="45" applyNumberFormat="1" applyFont="1" applyFill="1" applyBorder="1" applyAlignment="1">
      <alignment horizontal="center" vertical="center" wrapText="1"/>
      <protection/>
    </xf>
    <xf numFmtId="0" fontId="3" fillId="0" borderId="22" xfId="45" applyNumberFormat="1" applyFont="1" applyFill="1" applyBorder="1" applyAlignment="1">
      <alignment horizontal="center" vertical="center" wrapText="1"/>
      <protection/>
    </xf>
    <xf numFmtId="0" fontId="1" fillId="35" borderId="17" xfId="45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 quotePrefix="1">
      <alignment vertical="center"/>
      <protection/>
    </xf>
    <xf numFmtId="0" fontId="4" fillId="39" borderId="14" xfId="0" applyNumberFormat="1" applyFont="1" applyFill="1" applyBorder="1" applyAlignment="1" applyProtection="1" quotePrefix="1">
      <alignment vertical="center"/>
      <protection/>
    </xf>
    <xf numFmtId="0" fontId="4" fillId="40" borderId="14" xfId="0" applyNumberFormat="1" applyFont="1" applyFill="1" applyBorder="1" applyAlignment="1" applyProtection="1" quotePrefix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单位信息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1725968\Users\weiyy\Documents\youdu\74279171-100910-weiyy\file\2.&#25552;&#21069;&#19979;&#36798;2019&#24180;&#23567;&#35268;&#27169;&#23567;&#23398;&#21644;&#25945;&#23398;&#28857;&#20844;&#29992;&#32463;&#36153;&#34917;&#21161;&#36164;&#37329;&#23433;&#25490;&#26126;&#32454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工作表"/>
    </sheetNames>
    <sheetDataSet>
      <sheetData sheetId="1">
        <row r="1">
          <cell r="A1" t="str">
            <v>单位</v>
          </cell>
          <cell r="B1" t="str">
            <v>小规模小学学校数</v>
          </cell>
          <cell r="C1" t="str">
            <v>小规模小学学生数</v>
          </cell>
          <cell r="D1" t="str">
            <v>小学教学点学校数</v>
          </cell>
          <cell r="E1" t="str">
            <v>小学教学点学生数</v>
          </cell>
          <cell r="F1" t="str">
            <v>2017年不足100人的小规模小学及小学教学点个数（个）</v>
          </cell>
          <cell r="G1" t="str">
            <v>2017年不足100人的小规模小学及小学教学点在校生实有人数（人）</v>
          </cell>
        </row>
        <row r="2">
          <cell r="A2" t="str">
            <v>广州市本级</v>
          </cell>
          <cell r="F2">
            <v>0</v>
          </cell>
          <cell r="G2">
            <v>0</v>
          </cell>
        </row>
        <row r="3">
          <cell r="A3" t="str">
            <v>荔湾区</v>
          </cell>
          <cell r="F3">
            <v>0</v>
          </cell>
          <cell r="G3">
            <v>0</v>
          </cell>
        </row>
        <row r="4">
          <cell r="A4" t="str">
            <v>越秀区</v>
          </cell>
          <cell r="F4">
            <v>0</v>
          </cell>
          <cell r="G4">
            <v>0</v>
          </cell>
        </row>
        <row r="5">
          <cell r="A5" t="str">
            <v>海珠区</v>
          </cell>
          <cell r="F5">
            <v>0</v>
          </cell>
          <cell r="G5">
            <v>0</v>
          </cell>
        </row>
        <row r="6">
          <cell r="A6" t="str">
            <v>天河区</v>
          </cell>
          <cell r="B6">
            <v>1</v>
          </cell>
          <cell r="C6">
            <v>0</v>
          </cell>
          <cell r="F6">
            <v>1</v>
          </cell>
          <cell r="G6">
            <v>0</v>
          </cell>
        </row>
        <row r="7">
          <cell r="A7" t="str">
            <v>白云区</v>
          </cell>
          <cell r="B7">
            <v>1</v>
          </cell>
          <cell r="C7">
            <v>0</v>
          </cell>
          <cell r="F7">
            <v>1</v>
          </cell>
          <cell r="G7">
            <v>0</v>
          </cell>
        </row>
        <row r="8">
          <cell r="A8" t="str">
            <v>黄埔区</v>
          </cell>
          <cell r="B8">
            <v>1</v>
          </cell>
          <cell r="C8">
            <v>36</v>
          </cell>
          <cell r="F8">
            <v>1</v>
          </cell>
          <cell r="G8">
            <v>36</v>
          </cell>
        </row>
        <row r="9">
          <cell r="A9" t="str">
            <v>番禺区</v>
          </cell>
          <cell r="F9">
            <v>0</v>
          </cell>
          <cell r="G9">
            <v>0</v>
          </cell>
        </row>
        <row r="10">
          <cell r="A10" t="str">
            <v>花都区</v>
          </cell>
          <cell r="B10">
            <v>2</v>
          </cell>
          <cell r="C10">
            <v>105</v>
          </cell>
          <cell r="F10">
            <v>2</v>
          </cell>
          <cell r="G10">
            <v>105</v>
          </cell>
        </row>
        <row r="11">
          <cell r="A11" t="str">
            <v>南沙区</v>
          </cell>
          <cell r="F11">
            <v>0</v>
          </cell>
          <cell r="G11">
            <v>0</v>
          </cell>
        </row>
        <row r="12">
          <cell r="A12" t="str">
            <v>萝岗区</v>
          </cell>
          <cell r="F12">
            <v>0</v>
          </cell>
          <cell r="G12">
            <v>0</v>
          </cell>
        </row>
        <row r="13">
          <cell r="A13" t="str">
            <v>从化区</v>
          </cell>
          <cell r="B13">
            <v>1</v>
          </cell>
          <cell r="C13">
            <v>76</v>
          </cell>
          <cell r="F13">
            <v>1</v>
          </cell>
          <cell r="G13">
            <v>76</v>
          </cell>
        </row>
        <row r="14">
          <cell r="A14" t="str">
            <v>增城区</v>
          </cell>
          <cell r="B14">
            <v>6</v>
          </cell>
          <cell r="C14">
            <v>412</v>
          </cell>
          <cell r="F14">
            <v>6</v>
          </cell>
          <cell r="G14">
            <v>412</v>
          </cell>
        </row>
        <row r="15">
          <cell r="A15" t="str">
            <v>韶关市本级</v>
          </cell>
          <cell r="F15">
            <v>0</v>
          </cell>
          <cell r="G15">
            <v>0</v>
          </cell>
        </row>
        <row r="16">
          <cell r="A16" t="str">
            <v>武江区</v>
          </cell>
          <cell r="D16">
            <v>8</v>
          </cell>
          <cell r="E16">
            <v>512</v>
          </cell>
          <cell r="F16">
            <v>8</v>
          </cell>
          <cell r="G16">
            <v>512</v>
          </cell>
        </row>
        <row r="17">
          <cell r="A17" t="str">
            <v>浈江区</v>
          </cell>
          <cell r="B17">
            <v>1</v>
          </cell>
          <cell r="C17">
            <v>94</v>
          </cell>
          <cell r="D17">
            <v>13</v>
          </cell>
          <cell r="E17">
            <v>333</v>
          </cell>
          <cell r="F17">
            <v>14</v>
          </cell>
          <cell r="G17">
            <v>427</v>
          </cell>
        </row>
        <row r="18">
          <cell r="A18" t="str">
            <v>曲江区</v>
          </cell>
          <cell r="D18">
            <v>39</v>
          </cell>
          <cell r="E18">
            <v>1431</v>
          </cell>
          <cell r="F18">
            <v>39</v>
          </cell>
          <cell r="G18">
            <v>1431</v>
          </cell>
        </row>
        <row r="19">
          <cell r="A19" t="str">
            <v>始兴县</v>
          </cell>
          <cell r="D19">
            <v>33</v>
          </cell>
          <cell r="E19">
            <v>675</v>
          </cell>
          <cell r="F19">
            <v>33</v>
          </cell>
          <cell r="G19">
            <v>675</v>
          </cell>
        </row>
        <row r="20">
          <cell r="A20" t="str">
            <v>仁化县</v>
          </cell>
          <cell r="B20">
            <v>1</v>
          </cell>
          <cell r="C20">
            <v>14</v>
          </cell>
          <cell r="D20">
            <v>40</v>
          </cell>
          <cell r="E20">
            <v>1071</v>
          </cell>
          <cell r="F20">
            <v>41</v>
          </cell>
          <cell r="G20">
            <v>1085</v>
          </cell>
        </row>
        <row r="21">
          <cell r="A21" t="str">
            <v>翁源县</v>
          </cell>
          <cell r="D21">
            <v>26</v>
          </cell>
          <cell r="E21">
            <v>1109</v>
          </cell>
          <cell r="F21">
            <v>26</v>
          </cell>
          <cell r="G21">
            <v>1109</v>
          </cell>
        </row>
        <row r="22">
          <cell r="A22" t="str">
            <v>乳源县</v>
          </cell>
          <cell r="B22">
            <v>3</v>
          </cell>
          <cell r="C22">
            <v>165</v>
          </cell>
          <cell r="D22">
            <v>48</v>
          </cell>
          <cell r="E22">
            <v>1554</v>
          </cell>
          <cell r="F22">
            <v>51</v>
          </cell>
          <cell r="G22">
            <v>1719</v>
          </cell>
        </row>
        <row r="23">
          <cell r="A23" t="str">
            <v>新丰县</v>
          </cell>
          <cell r="B23">
            <v>2</v>
          </cell>
          <cell r="C23">
            <v>161</v>
          </cell>
          <cell r="D23">
            <v>17</v>
          </cell>
          <cell r="E23">
            <v>649</v>
          </cell>
          <cell r="F23">
            <v>19</v>
          </cell>
          <cell r="G23">
            <v>810</v>
          </cell>
        </row>
        <row r="24">
          <cell r="A24" t="str">
            <v>乐昌市</v>
          </cell>
          <cell r="B24">
            <v>1</v>
          </cell>
          <cell r="C24">
            <v>48</v>
          </cell>
          <cell r="D24">
            <v>36</v>
          </cell>
          <cell r="E24">
            <v>1269</v>
          </cell>
          <cell r="F24">
            <v>37</v>
          </cell>
          <cell r="G24">
            <v>1317</v>
          </cell>
        </row>
        <row r="25">
          <cell r="A25" t="str">
            <v>南雄市</v>
          </cell>
          <cell r="B25">
            <v>3</v>
          </cell>
          <cell r="C25">
            <v>224</v>
          </cell>
          <cell r="D25">
            <v>52</v>
          </cell>
          <cell r="E25">
            <v>1840</v>
          </cell>
          <cell r="F25">
            <v>55</v>
          </cell>
          <cell r="G25">
            <v>2064</v>
          </cell>
        </row>
        <row r="26">
          <cell r="A26" t="str">
            <v>深圳市本级</v>
          </cell>
          <cell r="F26">
            <v>0</v>
          </cell>
          <cell r="G26">
            <v>0</v>
          </cell>
        </row>
        <row r="27">
          <cell r="A27" t="str">
            <v>罗湖区</v>
          </cell>
          <cell r="B27">
            <v>1</v>
          </cell>
          <cell r="C27">
            <v>0</v>
          </cell>
          <cell r="F27">
            <v>1</v>
          </cell>
          <cell r="G27">
            <v>0</v>
          </cell>
        </row>
        <row r="28">
          <cell r="A28" t="str">
            <v>福田区</v>
          </cell>
          <cell r="F28">
            <v>0</v>
          </cell>
          <cell r="G28">
            <v>0</v>
          </cell>
        </row>
        <row r="29">
          <cell r="A29" t="str">
            <v>南山区</v>
          </cell>
          <cell r="B29">
            <v>1</v>
          </cell>
          <cell r="C29">
            <v>90</v>
          </cell>
          <cell r="F29">
            <v>1</v>
          </cell>
          <cell r="G29">
            <v>90</v>
          </cell>
        </row>
        <row r="30">
          <cell r="A30" t="str">
            <v>宝安区</v>
          </cell>
          <cell r="F30">
            <v>0</v>
          </cell>
          <cell r="G30">
            <v>0</v>
          </cell>
        </row>
        <row r="31">
          <cell r="A31" t="str">
            <v>龙岗区</v>
          </cell>
          <cell r="F31">
            <v>0</v>
          </cell>
          <cell r="G31">
            <v>0</v>
          </cell>
        </row>
        <row r="32">
          <cell r="A32" t="str">
            <v>盐田区</v>
          </cell>
          <cell r="F32">
            <v>0</v>
          </cell>
          <cell r="G32">
            <v>0</v>
          </cell>
        </row>
        <row r="33">
          <cell r="A33" t="str">
            <v>光明新区代管</v>
          </cell>
          <cell r="F33">
            <v>0</v>
          </cell>
          <cell r="G33">
            <v>0</v>
          </cell>
        </row>
        <row r="34">
          <cell r="A34" t="str">
            <v>坪山新区代管</v>
          </cell>
          <cell r="F34">
            <v>0</v>
          </cell>
          <cell r="G34">
            <v>0</v>
          </cell>
        </row>
        <row r="35">
          <cell r="A35" t="str">
            <v>龙华新区代管</v>
          </cell>
          <cell r="F35">
            <v>0</v>
          </cell>
          <cell r="G35">
            <v>0</v>
          </cell>
        </row>
        <row r="36">
          <cell r="A36" t="str">
            <v>大鹏新区代管</v>
          </cell>
          <cell r="F36">
            <v>0</v>
          </cell>
          <cell r="G36">
            <v>0</v>
          </cell>
        </row>
        <row r="37">
          <cell r="A37" t="str">
            <v>珠海市本级</v>
          </cell>
          <cell r="F37">
            <v>0</v>
          </cell>
          <cell r="G37">
            <v>0</v>
          </cell>
        </row>
        <row r="38">
          <cell r="A38" t="str">
            <v>香洲区</v>
          </cell>
          <cell r="F38">
            <v>0</v>
          </cell>
          <cell r="G38">
            <v>0</v>
          </cell>
        </row>
        <row r="39">
          <cell r="A39" t="str">
            <v>斗门区</v>
          </cell>
          <cell r="F39">
            <v>0</v>
          </cell>
          <cell r="G39">
            <v>0</v>
          </cell>
        </row>
        <row r="40">
          <cell r="A40" t="str">
            <v>金湾区</v>
          </cell>
          <cell r="F40">
            <v>0</v>
          </cell>
          <cell r="G40">
            <v>0</v>
          </cell>
        </row>
        <row r="41">
          <cell r="A41" t="str">
            <v>高新区</v>
          </cell>
          <cell r="F41">
            <v>0</v>
          </cell>
          <cell r="G41">
            <v>0</v>
          </cell>
        </row>
        <row r="42">
          <cell r="A42" t="str">
            <v>高栏港区</v>
          </cell>
          <cell r="F42">
            <v>0</v>
          </cell>
          <cell r="G42">
            <v>0</v>
          </cell>
        </row>
        <row r="43">
          <cell r="A43" t="str">
            <v>万山区</v>
          </cell>
          <cell r="B43">
            <v>2</v>
          </cell>
          <cell r="C43">
            <v>119</v>
          </cell>
          <cell r="F43">
            <v>2</v>
          </cell>
          <cell r="G43">
            <v>119</v>
          </cell>
        </row>
        <row r="44">
          <cell r="A44" t="str">
            <v>横琴新区</v>
          </cell>
          <cell r="F44">
            <v>0</v>
          </cell>
          <cell r="G44">
            <v>0</v>
          </cell>
        </row>
        <row r="45">
          <cell r="A45" t="str">
            <v>汕头市本级</v>
          </cell>
          <cell r="F45">
            <v>0</v>
          </cell>
          <cell r="G45">
            <v>0</v>
          </cell>
        </row>
        <row r="46">
          <cell r="A46" t="str">
            <v>龙湖区</v>
          </cell>
          <cell r="B46">
            <v>1</v>
          </cell>
          <cell r="C46">
            <v>77</v>
          </cell>
          <cell r="F46">
            <v>1</v>
          </cell>
          <cell r="G46">
            <v>77</v>
          </cell>
        </row>
        <row r="47">
          <cell r="A47" t="str">
            <v>金平区</v>
          </cell>
          <cell r="B47">
            <v>2</v>
          </cell>
          <cell r="C47">
            <v>155</v>
          </cell>
          <cell r="F47">
            <v>2</v>
          </cell>
          <cell r="G47">
            <v>155</v>
          </cell>
        </row>
        <row r="48">
          <cell r="A48" t="str">
            <v>濠江区</v>
          </cell>
          <cell r="B48">
            <v>1</v>
          </cell>
          <cell r="C48">
            <v>69</v>
          </cell>
          <cell r="F48">
            <v>1</v>
          </cell>
          <cell r="G48">
            <v>69</v>
          </cell>
        </row>
        <row r="49">
          <cell r="A49" t="str">
            <v>潮阳区</v>
          </cell>
          <cell r="B49">
            <v>20</v>
          </cell>
          <cell r="C49">
            <v>1116</v>
          </cell>
          <cell r="F49">
            <v>20</v>
          </cell>
          <cell r="G49">
            <v>1116</v>
          </cell>
        </row>
        <row r="50">
          <cell r="A50" t="str">
            <v>潮南区</v>
          </cell>
          <cell r="B50">
            <v>35</v>
          </cell>
          <cell r="C50">
            <v>1785</v>
          </cell>
          <cell r="F50">
            <v>35</v>
          </cell>
          <cell r="G50">
            <v>1785</v>
          </cell>
        </row>
        <row r="51">
          <cell r="A51" t="str">
            <v>澄海区</v>
          </cell>
          <cell r="B51">
            <v>2</v>
          </cell>
          <cell r="C51">
            <v>131</v>
          </cell>
          <cell r="F51">
            <v>2</v>
          </cell>
          <cell r="G51">
            <v>131</v>
          </cell>
        </row>
        <row r="52">
          <cell r="A52" t="str">
            <v>南澳县</v>
          </cell>
          <cell r="D52">
            <v>3</v>
          </cell>
          <cell r="E52">
            <v>164</v>
          </cell>
          <cell r="F52">
            <v>3</v>
          </cell>
          <cell r="G52">
            <v>164</v>
          </cell>
        </row>
        <row r="53">
          <cell r="A53" t="str">
            <v>佛山市本级</v>
          </cell>
          <cell r="F53">
            <v>0</v>
          </cell>
          <cell r="G53">
            <v>0</v>
          </cell>
        </row>
        <row r="54">
          <cell r="A54" t="str">
            <v>禅城区</v>
          </cell>
          <cell r="F54">
            <v>0</v>
          </cell>
          <cell r="G54">
            <v>0</v>
          </cell>
        </row>
        <row r="55">
          <cell r="A55" t="str">
            <v>南海区</v>
          </cell>
          <cell r="F55">
            <v>0</v>
          </cell>
          <cell r="G55">
            <v>0</v>
          </cell>
        </row>
        <row r="56">
          <cell r="A56" t="str">
            <v>顺德区</v>
          </cell>
          <cell r="F56">
            <v>0</v>
          </cell>
          <cell r="G56">
            <v>0</v>
          </cell>
        </row>
        <row r="57">
          <cell r="A57" t="str">
            <v>三水区</v>
          </cell>
          <cell r="F57">
            <v>0</v>
          </cell>
          <cell r="G57">
            <v>0</v>
          </cell>
        </row>
        <row r="58">
          <cell r="A58" t="str">
            <v>高明区</v>
          </cell>
          <cell r="F58">
            <v>0</v>
          </cell>
          <cell r="G58">
            <v>0</v>
          </cell>
        </row>
        <row r="59">
          <cell r="A59" t="str">
            <v>江门市本级</v>
          </cell>
          <cell r="F59">
            <v>0</v>
          </cell>
          <cell r="G59">
            <v>0</v>
          </cell>
        </row>
        <row r="60">
          <cell r="A60" t="str">
            <v>蓬江区</v>
          </cell>
          <cell r="B60">
            <v>1</v>
          </cell>
          <cell r="C60">
            <v>6</v>
          </cell>
          <cell r="F60">
            <v>1</v>
          </cell>
          <cell r="G60">
            <v>6</v>
          </cell>
        </row>
        <row r="61">
          <cell r="A61" t="str">
            <v>江海区</v>
          </cell>
          <cell r="F61">
            <v>0</v>
          </cell>
          <cell r="G61">
            <v>0</v>
          </cell>
        </row>
        <row r="62">
          <cell r="A62" t="str">
            <v>新会区</v>
          </cell>
          <cell r="F62">
            <v>0</v>
          </cell>
          <cell r="G62">
            <v>0</v>
          </cell>
        </row>
        <row r="63">
          <cell r="A63" t="str">
            <v>台山市</v>
          </cell>
          <cell r="D63">
            <v>10</v>
          </cell>
          <cell r="E63">
            <v>733</v>
          </cell>
          <cell r="F63">
            <v>10</v>
          </cell>
          <cell r="G63">
            <v>733</v>
          </cell>
        </row>
        <row r="64">
          <cell r="A64" t="str">
            <v>开平市</v>
          </cell>
          <cell r="B64">
            <v>2</v>
          </cell>
          <cell r="C64">
            <v>170</v>
          </cell>
          <cell r="D64">
            <v>7</v>
          </cell>
          <cell r="E64">
            <v>320</v>
          </cell>
          <cell r="F64">
            <v>9</v>
          </cell>
          <cell r="G64">
            <v>490</v>
          </cell>
        </row>
        <row r="65">
          <cell r="A65" t="str">
            <v>鹤山市</v>
          </cell>
          <cell r="F65">
            <v>0</v>
          </cell>
          <cell r="G65">
            <v>0</v>
          </cell>
        </row>
        <row r="66">
          <cell r="A66" t="str">
            <v>恩平市</v>
          </cell>
          <cell r="B66">
            <v>2</v>
          </cell>
          <cell r="C66">
            <v>178</v>
          </cell>
          <cell r="D66">
            <v>4</v>
          </cell>
          <cell r="E66">
            <v>262</v>
          </cell>
          <cell r="F66">
            <v>6</v>
          </cell>
          <cell r="G66">
            <v>440</v>
          </cell>
        </row>
        <row r="67">
          <cell r="A67" t="str">
            <v>湛江市本级</v>
          </cell>
          <cell r="F67">
            <v>0</v>
          </cell>
          <cell r="G67">
            <v>0</v>
          </cell>
        </row>
        <row r="68">
          <cell r="A68" t="str">
            <v>赤坎区</v>
          </cell>
          <cell r="B68">
            <v>1</v>
          </cell>
          <cell r="C68">
            <v>0</v>
          </cell>
          <cell r="F68">
            <v>1</v>
          </cell>
          <cell r="G68">
            <v>0</v>
          </cell>
        </row>
        <row r="69">
          <cell r="A69" t="str">
            <v>霞山区</v>
          </cell>
          <cell r="F69">
            <v>0</v>
          </cell>
          <cell r="G69">
            <v>0</v>
          </cell>
        </row>
        <row r="70">
          <cell r="A70" t="str">
            <v>坡头区</v>
          </cell>
          <cell r="F70">
            <v>0</v>
          </cell>
          <cell r="G70">
            <v>0</v>
          </cell>
        </row>
        <row r="71">
          <cell r="A71" t="str">
            <v>麻章区</v>
          </cell>
          <cell r="F71">
            <v>0</v>
          </cell>
          <cell r="G71">
            <v>0</v>
          </cell>
        </row>
        <row r="72">
          <cell r="A72" t="str">
            <v>遂溪县</v>
          </cell>
          <cell r="B72">
            <v>11</v>
          </cell>
          <cell r="C72">
            <v>937</v>
          </cell>
          <cell r="F72">
            <v>11</v>
          </cell>
          <cell r="G72">
            <v>937</v>
          </cell>
        </row>
        <row r="73">
          <cell r="A73" t="str">
            <v>徐闻县</v>
          </cell>
          <cell r="B73">
            <v>1</v>
          </cell>
          <cell r="C73">
            <v>69</v>
          </cell>
          <cell r="F73">
            <v>1</v>
          </cell>
          <cell r="G73">
            <v>69</v>
          </cell>
        </row>
        <row r="74">
          <cell r="A74" t="str">
            <v>廉江市</v>
          </cell>
          <cell r="B74">
            <v>5</v>
          </cell>
          <cell r="C74">
            <v>416</v>
          </cell>
          <cell r="D74">
            <v>97</v>
          </cell>
          <cell r="E74">
            <v>6030</v>
          </cell>
          <cell r="F74">
            <v>102</v>
          </cell>
          <cell r="G74">
            <v>6446</v>
          </cell>
        </row>
        <row r="75">
          <cell r="A75" t="str">
            <v>雷州市</v>
          </cell>
          <cell r="B75">
            <v>8</v>
          </cell>
          <cell r="C75">
            <v>640</v>
          </cell>
          <cell r="D75">
            <v>133</v>
          </cell>
          <cell r="E75">
            <v>8196</v>
          </cell>
          <cell r="F75">
            <v>141</v>
          </cell>
          <cell r="G75">
            <v>8836</v>
          </cell>
        </row>
        <row r="76">
          <cell r="A76" t="str">
            <v>吴川市</v>
          </cell>
          <cell r="B76">
            <v>26</v>
          </cell>
          <cell r="C76">
            <v>2002</v>
          </cell>
          <cell r="D76">
            <v>126</v>
          </cell>
          <cell r="E76">
            <v>5400</v>
          </cell>
          <cell r="F76">
            <v>152</v>
          </cell>
          <cell r="G76">
            <v>7402</v>
          </cell>
        </row>
        <row r="77">
          <cell r="A77" t="str">
            <v>开发区代管</v>
          </cell>
          <cell r="F77">
            <v>0</v>
          </cell>
          <cell r="G77">
            <v>0</v>
          </cell>
        </row>
        <row r="78">
          <cell r="A78" t="str">
            <v>茂名市本级</v>
          </cell>
          <cell r="F78">
            <v>0</v>
          </cell>
          <cell r="G78">
            <v>0</v>
          </cell>
        </row>
        <row r="79">
          <cell r="A79" t="str">
            <v>茂南区</v>
          </cell>
          <cell r="B79">
            <v>8</v>
          </cell>
          <cell r="C79">
            <v>664</v>
          </cell>
          <cell r="D79">
            <v>76</v>
          </cell>
          <cell r="E79">
            <v>3353</v>
          </cell>
          <cell r="F79">
            <v>84</v>
          </cell>
          <cell r="G79">
            <v>4017</v>
          </cell>
        </row>
        <row r="80">
          <cell r="A80" t="str">
            <v>电白区</v>
          </cell>
          <cell r="B80">
            <v>4</v>
          </cell>
          <cell r="C80">
            <v>246</v>
          </cell>
          <cell r="D80">
            <v>170</v>
          </cell>
          <cell r="E80">
            <v>9793</v>
          </cell>
          <cell r="F80">
            <v>174</v>
          </cell>
          <cell r="G80">
            <v>10039</v>
          </cell>
        </row>
        <row r="81">
          <cell r="A81" t="str">
            <v>高州市</v>
          </cell>
          <cell r="B81">
            <v>85</v>
          </cell>
          <cell r="C81">
            <v>5500</v>
          </cell>
          <cell r="D81">
            <v>186</v>
          </cell>
          <cell r="E81">
            <v>9294</v>
          </cell>
          <cell r="F81">
            <v>271</v>
          </cell>
          <cell r="G81">
            <v>14794</v>
          </cell>
        </row>
        <row r="82">
          <cell r="A82" t="str">
            <v>化州市</v>
          </cell>
          <cell r="B82">
            <v>118</v>
          </cell>
          <cell r="C82">
            <v>7179</v>
          </cell>
          <cell r="D82">
            <v>49</v>
          </cell>
          <cell r="E82">
            <v>2134</v>
          </cell>
          <cell r="F82">
            <v>167</v>
          </cell>
          <cell r="G82">
            <v>9313</v>
          </cell>
        </row>
        <row r="83">
          <cell r="A83" t="str">
            <v>信宜市</v>
          </cell>
          <cell r="B83">
            <v>138</v>
          </cell>
          <cell r="C83">
            <v>9207</v>
          </cell>
          <cell r="D83">
            <v>93</v>
          </cell>
          <cell r="E83">
            <v>1872</v>
          </cell>
          <cell r="F83">
            <v>231</v>
          </cell>
          <cell r="G83">
            <v>11079</v>
          </cell>
        </row>
        <row r="84">
          <cell r="A84" t="str">
            <v>滨海新区代管</v>
          </cell>
          <cell r="B84">
            <v>9</v>
          </cell>
          <cell r="C84">
            <v>692</v>
          </cell>
          <cell r="F84">
            <v>9</v>
          </cell>
          <cell r="G84">
            <v>692</v>
          </cell>
        </row>
        <row r="85">
          <cell r="A85" t="str">
            <v>高新社会事务管理局代管</v>
          </cell>
          <cell r="B85">
            <v>6</v>
          </cell>
          <cell r="C85">
            <v>355</v>
          </cell>
          <cell r="F85">
            <v>6</v>
          </cell>
          <cell r="G85">
            <v>355</v>
          </cell>
        </row>
        <row r="86">
          <cell r="A86" t="str">
            <v>肇庆市本级</v>
          </cell>
          <cell r="F86">
            <v>0</v>
          </cell>
          <cell r="G86">
            <v>0</v>
          </cell>
        </row>
        <row r="87">
          <cell r="A87" t="str">
            <v>端州区</v>
          </cell>
          <cell r="F87">
            <v>0</v>
          </cell>
          <cell r="G87">
            <v>0</v>
          </cell>
        </row>
        <row r="88">
          <cell r="A88" t="str">
            <v>鼎湖区</v>
          </cell>
          <cell r="D88">
            <v>5</v>
          </cell>
          <cell r="E88">
            <v>212</v>
          </cell>
          <cell r="F88">
            <v>5</v>
          </cell>
          <cell r="G88">
            <v>212</v>
          </cell>
        </row>
        <row r="89">
          <cell r="A89" t="str">
            <v>高要市</v>
          </cell>
          <cell r="B89">
            <v>1</v>
          </cell>
          <cell r="C89">
            <v>0</v>
          </cell>
          <cell r="D89">
            <v>26</v>
          </cell>
          <cell r="E89">
            <v>1446</v>
          </cell>
          <cell r="F89">
            <v>27</v>
          </cell>
          <cell r="G89">
            <v>1446</v>
          </cell>
        </row>
        <row r="90">
          <cell r="A90" t="str">
            <v>广宁县</v>
          </cell>
          <cell r="D90">
            <v>30</v>
          </cell>
          <cell r="E90">
            <v>1608</v>
          </cell>
          <cell r="F90">
            <v>30</v>
          </cell>
          <cell r="G90">
            <v>1608</v>
          </cell>
        </row>
        <row r="91">
          <cell r="A91" t="str">
            <v>怀集县</v>
          </cell>
          <cell r="B91">
            <v>1</v>
          </cell>
          <cell r="C91">
            <v>93</v>
          </cell>
          <cell r="D91">
            <v>116</v>
          </cell>
          <cell r="E91">
            <v>6745</v>
          </cell>
          <cell r="F91">
            <v>117</v>
          </cell>
          <cell r="G91">
            <v>6838</v>
          </cell>
        </row>
        <row r="92">
          <cell r="A92" t="str">
            <v>封开县</v>
          </cell>
          <cell r="D92">
            <v>101</v>
          </cell>
          <cell r="E92">
            <v>5040</v>
          </cell>
          <cell r="F92">
            <v>101</v>
          </cell>
          <cell r="G92">
            <v>5040</v>
          </cell>
        </row>
        <row r="93">
          <cell r="A93" t="str">
            <v>德庆县</v>
          </cell>
          <cell r="D93">
            <v>106</v>
          </cell>
          <cell r="E93">
            <v>5011</v>
          </cell>
          <cell r="F93">
            <v>106</v>
          </cell>
          <cell r="G93">
            <v>5011</v>
          </cell>
        </row>
        <row r="94">
          <cell r="A94" t="str">
            <v>高要区</v>
          </cell>
          <cell r="F94">
            <v>0</v>
          </cell>
          <cell r="G94">
            <v>0</v>
          </cell>
        </row>
        <row r="95">
          <cell r="A95" t="str">
            <v>四会市</v>
          </cell>
          <cell r="B95">
            <v>3</v>
          </cell>
          <cell r="C95">
            <v>210</v>
          </cell>
          <cell r="D95">
            <v>14</v>
          </cell>
          <cell r="E95">
            <v>255</v>
          </cell>
          <cell r="F95">
            <v>17</v>
          </cell>
          <cell r="G95">
            <v>465</v>
          </cell>
        </row>
        <row r="96">
          <cell r="A96" t="str">
            <v>大旺区代管</v>
          </cell>
          <cell r="F96">
            <v>0</v>
          </cell>
          <cell r="G96">
            <v>0</v>
          </cell>
        </row>
        <row r="97">
          <cell r="A97" t="str">
            <v>惠州市本级</v>
          </cell>
          <cell r="F97">
            <v>0</v>
          </cell>
          <cell r="G97">
            <v>0</v>
          </cell>
        </row>
        <row r="98">
          <cell r="A98" t="str">
            <v>惠城区</v>
          </cell>
          <cell r="B98">
            <v>2</v>
          </cell>
          <cell r="C98">
            <v>179</v>
          </cell>
          <cell r="D98">
            <v>46</v>
          </cell>
          <cell r="E98">
            <v>1422</v>
          </cell>
          <cell r="F98">
            <v>48</v>
          </cell>
          <cell r="G98">
            <v>1601</v>
          </cell>
        </row>
        <row r="99">
          <cell r="A99" t="str">
            <v>惠阳区</v>
          </cell>
          <cell r="B99">
            <v>2</v>
          </cell>
          <cell r="C99">
            <v>78</v>
          </cell>
          <cell r="D99">
            <v>15</v>
          </cell>
          <cell r="E99">
            <v>619</v>
          </cell>
          <cell r="F99">
            <v>17</v>
          </cell>
          <cell r="G99">
            <v>697</v>
          </cell>
        </row>
        <row r="100">
          <cell r="A100" t="str">
            <v>博罗县</v>
          </cell>
          <cell r="D100">
            <v>43</v>
          </cell>
          <cell r="E100">
            <v>2131</v>
          </cell>
          <cell r="F100">
            <v>43</v>
          </cell>
          <cell r="G100">
            <v>2131</v>
          </cell>
        </row>
        <row r="101">
          <cell r="A101" t="str">
            <v>惠东县</v>
          </cell>
          <cell r="B101">
            <v>8</v>
          </cell>
          <cell r="C101">
            <v>623</v>
          </cell>
          <cell r="D101">
            <v>91</v>
          </cell>
          <cell r="E101">
            <v>3656</v>
          </cell>
          <cell r="F101">
            <v>99</v>
          </cell>
          <cell r="G101">
            <v>4279</v>
          </cell>
        </row>
        <row r="102">
          <cell r="A102" t="str">
            <v>龙门县</v>
          </cell>
          <cell r="D102">
            <v>64</v>
          </cell>
          <cell r="E102">
            <v>2238</v>
          </cell>
          <cell r="F102">
            <v>64</v>
          </cell>
          <cell r="G102">
            <v>2238</v>
          </cell>
        </row>
        <row r="103">
          <cell r="A103" t="str">
            <v>大亚湾区代管</v>
          </cell>
          <cell r="D103">
            <v>1</v>
          </cell>
          <cell r="E103">
            <v>70</v>
          </cell>
          <cell r="F103">
            <v>1</v>
          </cell>
          <cell r="G103">
            <v>70</v>
          </cell>
        </row>
        <row r="104">
          <cell r="A104" t="str">
            <v>仲恺区代管</v>
          </cell>
          <cell r="B104">
            <v>1</v>
          </cell>
          <cell r="C104">
            <v>0</v>
          </cell>
          <cell r="D104">
            <v>6</v>
          </cell>
          <cell r="E104">
            <v>247</v>
          </cell>
          <cell r="F104">
            <v>7</v>
          </cell>
          <cell r="G104">
            <v>247</v>
          </cell>
        </row>
        <row r="105">
          <cell r="A105" t="str">
            <v>梅州市本级</v>
          </cell>
          <cell r="F105">
            <v>0</v>
          </cell>
          <cell r="G105">
            <v>0</v>
          </cell>
        </row>
        <row r="106">
          <cell r="A106" t="str">
            <v>梅江区</v>
          </cell>
          <cell r="D106">
            <v>3</v>
          </cell>
          <cell r="E106">
            <v>65</v>
          </cell>
          <cell r="F106">
            <v>3</v>
          </cell>
          <cell r="G106">
            <v>65</v>
          </cell>
        </row>
        <row r="107">
          <cell r="A107" t="str">
            <v>梅县区</v>
          </cell>
          <cell r="B107">
            <v>5</v>
          </cell>
          <cell r="C107">
            <v>294</v>
          </cell>
          <cell r="D107">
            <v>16</v>
          </cell>
          <cell r="E107">
            <v>388</v>
          </cell>
          <cell r="F107">
            <v>21</v>
          </cell>
          <cell r="G107">
            <v>682</v>
          </cell>
        </row>
        <row r="108">
          <cell r="A108" t="str">
            <v>大埔县</v>
          </cell>
          <cell r="B108">
            <v>14</v>
          </cell>
          <cell r="C108">
            <v>820</v>
          </cell>
          <cell r="D108">
            <v>39</v>
          </cell>
          <cell r="E108">
            <v>808</v>
          </cell>
          <cell r="F108">
            <v>53</v>
          </cell>
          <cell r="G108">
            <v>1628</v>
          </cell>
        </row>
        <row r="109">
          <cell r="A109" t="str">
            <v>丰顺县</v>
          </cell>
          <cell r="B109">
            <v>6</v>
          </cell>
          <cell r="C109">
            <v>410</v>
          </cell>
          <cell r="D109">
            <v>92</v>
          </cell>
          <cell r="E109">
            <v>3081</v>
          </cell>
          <cell r="F109">
            <v>98</v>
          </cell>
          <cell r="G109">
            <v>3491</v>
          </cell>
        </row>
        <row r="110">
          <cell r="A110" t="str">
            <v>五华县</v>
          </cell>
          <cell r="B110">
            <v>4</v>
          </cell>
          <cell r="C110">
            <v>334</v>
          </cell>
          <cell r="D110">
            <v>204</v>
          </cell>
          <cell r="E110">
            <v>8084</v>
          </cell>
          <cell r="F110">
            <v>208</v>
          </cell>
          <cell r="G110">
            <v>8418</v>
          </cell>
        </row>
        <row r="111">
          <cell r="A111" t="str">
            <v>平远县</v>
          </cell>
          <cell r="B111">
            <v>1</v>
          </cell>
          <cell r="C111">
            <v>80</v>
          </cell>
          <cell r="D111">
            <v>8</v>
          </cell>
          <cell r="E111">
            <v>198</v>
          </cell>
          <cell r="F111">
            <v>9</v>
          </cell>
          <cell r="G111">
            <v>278</v>
          </cell>
        </row>
        <row r="112">
          <cell r="A112" t="str">
            <v>蕉岭县</v>
          </cell>
          <cell r="B112">
            <v>2</v>
          </cell>
          <cell r="C112">
            <v>181</v>
          </cell>
          <cell r="D112">
            <v>7</v>
          </cell>
          <cell r="E112">
            <v>234</v>
          </cell>
          <cell r="F112">
            <v>9</v>
          </cell>
          <cell r="G112">
            <v>415</v>
          </cell>
        </row>
        <row r="113">
          <cell r="A113" t="str">
            <v>兴宁市</v>
          </cell>
          <cell r="B113">
            <v>4</v>
          </cell>
          <cell r="C113">
            <v>285</v>
          </cell>
          <cell r="D113">
            <v>89</v>
          </cell>
          <cell r="E113">
            <v>2957</v>
          </cell>
          <cell r="F113">
            <v>93</v>
          </cell>
          <cell r="G113">
            <v>3242</v>
          </cell>
        </row>
        <row r="114">
          <cell r="A114" t="str">
            <v>汕尾市本级</v>
          </cell>
          <cell r="F114">
            <v>0</v>
          </cell>
          <cell r="G114">
            <v>0</v>
          </cell>
        </row>
        <row r="115">
          <cell r="A115" t="str">
            <v>汕尾市城区</v>
          </cell>
          <cell r="B115">
            <v>15</v>
          </cell>
          <cell r="C115">
            <v>665</v>
          </cell>
          <cell r="D115">
            <v>12</v>
          </cell>
          <cell r="E115">
            <v>113</v>
          </cell>
          <cell r="F115">
            <v>27</v>
          </cell>
          <cell r="G115">
            <v>778</v>
          </cell>
        </row>
        <row r="116">
          <cell r="A116" t="str">
            <v>海丰县</v>
          </cell>
          <cell r="B116">
            <v>51</v>
          </cell>
          <cell r="C116">
            <v>2520</v>
          </cell>
          <cell r="D116">
            <v>20</v>
          </cell>
          <cell r="E116">
            <v>242</v>
          </cell>
          <cell r="F116">
            <v>71</v>
          </cell>
          <cell r="G116">
            <v>2762</v>
          </cell>
        </row>
        <row r="117">
          <cell r="A117" t="str">
            <v>陆河县</v>
          </cell>
          <cell r="B117">
            <v>15</v>
          </cell>
          <cell r="C117">
            <v>1201</v>
          </cell>
          <cell r="D117">
            <v>10</v>
          </cell>
          <cell r="E117">
            <v>449</v>
          </cell>
          <cell r="F117">
            <v>25</v>
          </cell>
          <cell r="G117">
            <v>1650</v>
          </cell>
        </row>
        <row r="118">
          <cell r="A118" t="str">
            <v>陆丰市</v>
          </cell>
          <cell r="B118">
            <v>12</v>
          </cell>
          <cell r="C118">
            <v>908</v>
          </cell>
          <cell r="D118">
            <v>91</v>
          </cell>
          <cell r="E118">
            <v>4874</v>
          </cell>
          <cell r="F118">
            <v>103</v>
          </cell>
          <cell r="G118">
            <v>5782</v>
          </cell>
        </row>
        <row r="119">
          <cell r="A119" t="str">
            <v>红海湾区代管</v>
          </cell>
          <cell r="B119">
            <v>6</v>
          </cell>
          <cell r="C119">
            <v>436</v>
          </cell>
          <cell r="D119">
            <v>1</v>
          </cell>
          <cell r="E119">
            <v>82</v>
          </cell>
          <cell r="F119">
            <v>7</v>
          </cell>
          <cell r="G119">
            <v>518</v>
          </cell>
        </row>
        <row r="120">
          <cell r="A120" t="str">
            <v>华侨管理区</v>
          </cell>
          <cell r="D120">
            <v>5</v>
          </cell>
          <cell r="E120">
            <v>250</v>
          </cell>
          <cell r="F120">
            <v>5</v>
          </cell>
          <cell r="G120">
            <v>250</v>
          </cell>
        </row>
        <row r="121">
          <cell r="A121" t="str">
            <v>河源市本级</v>
          </cell>
          <cell r="F121">
            <v>0</v>
          </cell>
          <cell r="G121">
            <v>0</v>
          </cell>
        </row>
        <row r="122">
          <cell r="A122" t="str">
            <v>源城区</v>
          </cell>
          <cell r="B122">
            <v>1</v>
          </cell>
          <cell r="C122">
            <v>91</v>
          </cell>
          <cell r="F122">
            <v>1</v>
          </cell>
          <cell r="G122">
            <v>91</v>
          </cell>
        </row>
        <row r="123">
          <cell r="A123" t="str">
            <v>紫金县</v>
          </cell>
          <cell r="D123">
            <v>204</v>
          </cell>
          <cell r="E123">
            <v>9705</v>
          </cell>
          <cell r="F123">
            <v>204</v>
          </cell>
          <cell r="G123">
            <v>9705</v>
          </cell>
        </row>
        <row r="124">
          <cell r="A124" t="str">
            <v>龙川县</v>
          </cell>
          <cell r="B124">
            <v>11</v>
          </cell>
          <cell r="C124">
            <v>760</v>
          </cell>
          <cell r="D124">
            <v>279</v>
          </cell>
          <cell r="E124">
            <v>6183</v>
          </cell>
          <cell r="F124">
            <v>290</v>
          </cell>
          <cell r="G124">
            <v>6943</v>
          </cell>
        </row>
        <row r="125">
          <cell r="A125" t="str">
            <v>连平县</v>
          </cell>
          <cell r="B125">
            <v>11</v>
          </cell>
          <cell r="C125">
            <v>597</v>
          </cell>
          <cell r="D125">
            <v>27</v>
          </cell>
          <cell r="E125">
            <v>1137</v>
          </cell>
          <cell r="F125">
            <v>38</v>
          </cell>
          <cell r="G125">
            <v>1734</v>
          </cell>
        </row>
        <row r="126">
          <cell r="A126" t="str">
            <v>和平县</v>
          </cell>
          <cell r="D126">
            <v>182</v>
          </cell>
          <cell r="E126">
            <v>5299</v>
          </cell>
          <cell r="F126">
            <v>182</v>
          </cell>
          <cell r="G126">
            <v>5299</v>
          </cell>
        </row>
        <row r="127">
          <cell r="A127" t="str">
            <v>东源县</v>
          </cell>
          <cell r="B127">
            <v>11</v>
          </cell>
          <cell r="C127">
            <v>687</v>
          </cell>
          <cell r="D127">
            <v>44</v>
          </cell>
          <cell r="E127">
            <v>1307</v>
          </cell>
          <cell r="F127">
            <v>55</v>
          </cell>
          <cell r="G127">
            <v>1994</v>
          </cell>
        </row>
        <row r="128">
          <cell r="A128" t="str">
            <v>阳江市本级</v>
          </cell>
          <cell r="F128">
            <v>0</v>
          </cell>
          <cell r="G128">
            <v>0</v>
          </cell>
        </row>
        <row r="129">
          <cell r="A129" t="str">
            <v>江城区</v>
          </cell>
          <cell r="B129">
            <v>2</v>
          </cell>
          <cell r="C129">
            <v>174</v>
          </cell>
          <cell r="D129">
            <v>44</v>
          </cell>
          <cell r="E129">
            <v>1359</v>
          </cell>
          <cell r="F129">
            <v>46</v>
          </cell>
          <cell r="G129">
            <v>1533</v>
          </cell>
        </row>
        <row r="130">
          <cell r="A130" t="str">
            <v>阳东区</v>
          </cell>
          <cell r="B130">
            <v>4</v>
          </cell>
          <cell r="C130">
            <v>297</v>
          </cell>
          <cell r="D130">
            <v>70</v>
          </cell>
          <cell r="E130">
            <v>1814</v>
          </cell>
          <cell r="F130">
            <v>74</v>
          </cell>
          <cell r="G130">
            <v>2111</v>
          </cell>
        </row>
        <row r="131">
          <cell r="A131" t="str">
            <v>阳西县</v>
          </cell>
          <cell r="D131">
            <v>92</v>
          </cell>
          <cell r="E131">
            <v>3411</v>
          </cell>
          <cell r="F131">
            <v>92</v>
          </cell>
          <cell r="G131">
            <v>3411</v>
          </cell>
        </row>
        <row r="132">
          <cell r="A132" t="str">
            <v>阳东区</v>
          </cell>
          <cell r="F132">
            <v>0</v>
          </cell>
          <cell r="G132">
            <v>0</v>
          </cell>
        </row>
        <row r="133">
          <cell r="A133" t="str">
            <v>阳春市</v>
          </cell>
          <cell r="D133">
            <v>197</v>
          </cell>
          <cell r="E133">
            <v>9026</v>
          </cell>
          <cell r="F133">
            <v>197</v>
          </cell>
          <cell r="G133">
            <v>9026</v>
          </cell>
        </row>
        <row r="134">
          <cell r="A134" t="str">
            <v>海陵岛试验区代管</v>
          </cell>
          <cell r="B134">
            <v>1</v>
          </cell>
          <cell r="C134">
            <v>84</v>
          </cell>
          <cell r="D134">
            <v>7</v>
          </cell>
          <cell r="E134">
            <v>402</v>
          </cell>
          <cell r="F134">
            <v>8</v>
          </cell>
          <cell r="G134">
            <v>486</v>
          </cell>
        </row>
        <row r="135">
          <cell r="A135" t="str">
            <v>阳江农垦局代管</v>
          </cell>
          <cell r="F135">
            <v>0</v>
          </cell>
          <cell r="G135">
            <v>0</v>
          </cell>
        </row>
        <row r="136">
          <cell r="A136" t="str">
            <v>高新区代管</v>
          </cell>
          <cell r="D136">
            <v>23</v>
          </cell>
          <cell r="E136">
            <v>674</v>
          </cell>
          <cell r="F136">
            <v>23</v>
          </cell>
          <cell r="G136">
            <v>674</v>
          </cell>
        </row>
        <row r="137">
          <cell r="A137" t="str">
            <v>清远市本级</v>
          </cell>
          <cell r="F137">
            <v>0</v>
          </cell>
          <cell r="G137">
            <v>0</v>
          </cell>
        </row>
        <row r="138">
          <cell r="A138" t="str">
            <v>清城区</v>
          </cell>
          <cell r="D138">
            <v>4</v>
          </cell>
          <cell r="E138">
            <v>279</v>
          </cell>
          <cell r="F138">
            <v>4</v>
          </cell>
          <cell r="G138">
            <v>279</v>
          </cell>
        </row>
        <row r="139">
          <cell r="A139" t="str">
            <v>清新区</v>
          </cell>
          <cell r="B139">
            <v>4</v>
          </cell>
          <cell r="C139">
            <v>299</v>
          </cell>
          <cell r="D139">
            <v>51</v>
          </cell>
          <cell r="E139">
            <v>1513</v>
          </cell>
          <cell r="F139">
            <v>55</v>
          </cell>
          <cell r="G139">
            <v>1812</v>
          </cell>
        </row>
        <row r="140">
          <cell r="A140" t="str">
            <v>佛冈县</v>
          </cell>
          <cell r="D140">
            <v>19</v>
          </cell>
          <cell r="E140">
            <v>617</v>
          </cell>
          <cell r="F140">
            <v>19</v>
          </cell>
          <cell r="G140">
            <v>617</v>
          </cell>
        </row>
        <row r="141">
          <cell r="A141" t="str">
            <v>阳山县</v>
          </cell>
          <cell r="B141">
            <v>1</v>
          </cell>
          <cell r="C141">
            <v>41</v>
          </cell>
          <cell r="D141">
            <v>87</v>
          </cell>
          <cell r="E141">
            <v>2770</v>
          </cell>
          <cell r="F141">
            <v>88</v>
          </cell>
          <cell r="G141">
            <v>2811</v>
          </cell>
        </row>
        <row r="142">
          <cell r="A142" t="str">
            <v>连山县</v>
          </cell>
          <cell r="B142">
            <v>1</v>
          </cell>
          <cell r="C142">
            <v>72</v>
          </cell>
          <cell r="D142">
            <v>14</v>
          </cell>
          <cell r="E142">
            <v>479</v>
          </cell>
          <cell r="F142">
            <v>15</v>
          </cell>
          <cell r="G142">
            <v>551</v>
          </cell>
        </row>
        <row r="143">
          <cell r="A143" t="str">
            <v>连南县</v>
          </cell>
          <cell r="B143">
            <v>4</v>
          </cell>
          <cell r="C143">
            <v>231</v>
          </cell>
          <cell r="D143">
            <v>41</v>
          </cell>
          <cell r="E143">
            <v>1243</v>
          </cell>
          <cell r="F143">
            <v>45</v>
          </cell>
          <cell r="G143">
            <v>1474</v>
          </cell>
        </row>
        <row r="144">
          <cell r="A144" t="str">
            <v>英德市</v>
          </cell>
          <cell r="B144">
            <v>3</v>
          </cell>
          <cell r="C144">
            <v>236</v>
          </cell>
          <cell r="D144">
            <v>167</v>
          </cell>
          <cell r="E144">
            <v>7458</v>
          </cell>
          <cell r="F144">
            <v>170</v>
          </cell>
          <cell r="G144">
            <v>7694</v>
          </cell>
        </row>
        <row r="145">
          <cell r="A145" t="str">
            <v>连州市</v>
          </cell>
          <cell r="B145">
            <v>5</v>
          </cell>
          <cell r="C145">
            <v>426</v>
          </cell>
          <cell r="D145">
            <v>71</v>
          </cell>
          <cell r="E145">
            <v>2720</v>
          </cell>
          <cell r="F145">
            <v>76</v>
          </cell>
          <cell r="G145">
            <v>3146</v>
          </cell>
        </row>
        <row r="146">
          <cell r="A146" t="str">
            <v>东莞市</v>
          </cell>
          <cell r="B146">
            <v>1</v>
          </cell>
          <cell r="C146">
            <v>66</v>
          </cell>
          <cell r="F146">
            <v>1</v>
          </cell>
          <cell r="G146">
            <v>66</v>
          </cell>
        </row>
        <row r="147">
          <cell r="A147" t="str">
            <v>中山市</v>
          </cell>
          <cell r="B147">
            <v>2</v>
          </cell>
          <cell r="C147">
            <v>0</v>
          </cell>
          <cell r="F147">
            <v>2</v>
          </cell>
          <cell r="G147">
            <v>0</v>
          </cell>
        </row>
        <row r="148">
          <cell r="A148" t="str">
            <v>潮州市本级</v>
          </cell>
          <cell r="F148">
            <v>0</v>
          </cell>
          <cell r="G148">
            <v>0</v>
          </cell>
        </row>
        <row r="149">
          <cell r="A149" t="str">
            <v>湘桥区</v>
          </cell>
          <cell r="B149">
            <v>17</v>
          </cell>
          <cell r="C149">
            <v>953</v>
          </cell>
          <cell r="F149">
            <v>17</v>
          </cell>
          <cell r="G149">
            <v>953</v>
          </cell>
        </row>
        <row r="150">
          <cell r="A150" t="str">
            <v>潮安区</v>
          </cell>
          <cell r="B150">
            <v>46</v>
          </cell>
          <cell r="C150">
            <v>2227</v>
          </cell>
          <cell r="F150">
            <v>46</v>
          </cell>
          <cell r="G150">
            <v>2227</v>
          </cell>
        </row>
        <row r="151">
          <cell r="A151" t="str">
            <v>饶平县</v>
          </cell>
          <cell r="B151">
            <v>86</v>
          </cell>
          <cell r="C151">
            <v>3819</v>
          </cell>
          <cell r="F151">
            <v>86</v>
          </cell>
          <cell r="G151">
            <v>3819</v>
          </cell>
        </row>
        <row r="152">
          <cell r="A152" t="str">
            <v>枫溪区代管</v>
          </cell>
          <cell r="B152">
            <v>1</v>
          </cell>
          <cell r="C152">
            <v>87</v>
          </cell>
          <cell r="F152">
            <v>1</v>
          </cell>
          <cell r="G152">
            <v>87</v>
          </cell>
        </row>
        <row r="153">
          <cell r="A153" t="str">
            <v>凤泉湖高新区</v>
          </cell>
          <cell r="B153">
            <v>3</v>
          </cell>
          <cell r="C153">
            <v>101</v>
          </cell>
          <cell r="F153">
            <v>3</v>
          </cell>
          <cell r="G153">
            <v>101</v>
          </cell>
        </row>
        <row r="154">
          <cell r="A154" t="str">
            <v>揭阳市本级</v>
          </cell>
          <cell r="F154">
            <v>0</v>
          </cell>
          <cell r="G154">
            <v>0</v>
          </cell>
        </row>
        <row r="155">
          <cell r="A155" t="str">
            <v>榕城区</v>
          </cell>
          <cell r="F155">
            <v>0</v>
          </cell>
          <cell r="G155">
            <v>0</v>
          </cell>
        </row>
        <row r="156">
          <cell r="A156" t="str">
            <v>揭东区</v>
          </cell>
          <cell r="D156">
            <v>18</v>
          </cell>
          <cell r="E156">
            <v>1189</v>
          </cell>
          <cell r="F156">
            <v>18</v>
          </cell>
          <cell r="G156">
            <v>1189</v>
          </cell>
        </row>
        <row r="157">
          <cell r="A157" t="str">
            <v>揭西县</v>
          </cell>
          <cell r="B157">
            <v>81</v>
          </cell>
          <cell r="C157">
            <v>4117</v>
          </cell>
          <cell r="D157">
            <v>14</v>
          </cell>
          <cell r="E157">
            <v>423</v>
          </cell>
          <cell r="F157">
            <v>95</v>
          </cell>
          <cell r="G157">
            <v>4540</v>
          </cell>
        </row>
        <row r="158">
          <cell r="A158" t="str">
            <v>惠来县</v>
          </cell>
          <cell r="B158">
            <v>69</v>
          </cell>
          <cell r="C158">
            <v>3442</v>
          </cell>
          <cell r="D158">
            <v>7</v>
          </cell>
          <cell r="E158">
            <v>135</v>
          </cell>
          <cell r="F158">
            <v>76</v>
          </cell>
          <cell r="G158">
            <v>3577</v>
          </cell>
        </row>
        <row r="159">
          <cell r="A159" t="str">
            <v>普宁市</v>
          </cell>
          <cell r="B159">
            <v>95</v>
          </cell>
          <cell r="C159">
            <v>5103</v>
          </cell>
          <cell r="F159">
            <v>95</v>
          </cell>
          <cell r="G159">
            <v>5103</v>
          </cell>
        </row>
        <row r="160">
          <cell r="A160" t="str">
            <v>蓝城区代管(揭东区)</v>
          </cell>
          <cell r="B160">
            <v>5</v>
          </cell>
          <cell r="C160">
            <v>234</v>
          </cell>
          <cell r="D160">
            <v>15</v>
          </cell>
          <cell r="E160">
            <v>749</v>
          </cell>
          <cell r="F160">
            <v>20</v>
          </cell>
          <cell r="G160">
            <v>983</v>
          </cell>
        </row>
        <row r="161">
          <cell r="A161" t="str">
            <v>空港经济区代管(榕城区)</v>
          </cell>
          <cell r="B161">
            <v>8</v>
          </cell>
          <cell r="C161">
            <v>591</v>
          </cell>
          <cell r="F161">
            <v>8</v>
          </cell>
          <cell r="G161">
            <v>591</v>
          </cell>
        </row>
        <row r="162">
          <cell r="A162" t="str">
            <v>普侨区</v>
          </cell>
          <cell r="B162">
            <v>1</v>
          </cell>
          <cell r="C162">
            <v>92</v>
          </cell>
          <cell r="D162">
            <v>1</v>
          </cell>
          <cell r="E162">
            <v>21</v>
          </cell>
          <cell r="F162">
            <v>2</v>
          </cell>
          <cell r="G162">
            <v>113</v>
          </cell>
        </row>
        <row r="163">
          <cell r="A163" t="str">
            <v>揭阳大南海石化工业区代管(惠来县)</v>
          </cell>
          <cell r="B163">
            <v>13</v>
          </cell>
          <cell r="C163">
            <v>681</v>
          </cell>
          <cell r="F163">
            <v>13</v>
          </cell>
          <cell r="G163">
            <v>681</v>
          </cell>
        </row>
        <row r="164">
          <cell r="A164" t="str">
            <v>云浮市本级</v>
          </cell>
          <cell r="F164">
            <v>0</v>
          </cell>
          <cell r="G164">
            <v>0</v>
          </cell>
        </row>
        <row r="165">
          <cell r="A165" t="str">
            <v>云城区</v>
          </cell>
          <cell r="D165">
            <v>30</v>
          </cell>
          <cell r="E165">
            <v>1542</v>
          </cell>
          <cell r="F165">
            <v>30</v>
          </cell>
          <cell r="G165">
            <v>1542</v>
          </cell>
        </row>
        <row r="166">
          <cell r="A166" t="str">
            <v>云安县</v>
          </cell>
          <cell r="D166">
            <v>46</v>
          </cell>
          <cell r="E166">
            <v>2522</v>
          </cell>
          <cell r="F166">
            <v>46</v>
          </cell>
          <cell r="G166">
            <v>2522</v>
          </cell>
        </row>
        <row r="167">
          <cell r="A167" t="str">
            <v>新兴县</v>
          </cell>
          <cell r="B167">
            <v>1</v>
          </cell>
          <cell r="C167">
            <v>62</v>
          </cell>
          <cell r="D167">
            <v>53</v>
          </cell>
          <cell r="E167">
            <v>2852</v>
          </cell>
          <cell r="F167">
            <v>54</v>
          </cell>
          <cell r="G167">
            <v>2914</v>
          </cell>
        </row>
        <row r="168">
          <cell r="A168" t="str">
            <v>郁南县</v>
          </cell>
          <cell r="D168">
            <v>89</v>
          </cell>
          <cell r="E168">
            <v>4544</v>
          </cell>
          <cell r="F168">
            <v>89</v>
          </cell>
          <cell r="G168">
            <v>4544</v>
          </cell>
        </row>
        <row r="169">
          <cell r="A169" t="str">
            <v>罗定市</v>
          </cell>
          <cell r="D169">
            <v>95</v>
          </cell>
          <cell r="E169">
            <v>5928</v>
          </cell>
          <cell r="F169">
            <v>95</v>
          </cell>
          <cell r="G169">
            <v>5928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601004</v>
          </cell>
          <cell r="C4" t="str">
            <v>清算2019年城乡义务教育公用经费补助资金(中央追加资金)</v>
          </cell>
          <cell r="D4" t="str">
            <v>2300245 教育共同财政事权转移支付支出</v>
          </cell>
          <cell r="E4" t="str">
            <v/>
          </cell>
          <cell r="F4">
            <v>12410000</v>
          </cell>
          <cell r="G4">
            <v>1241</v>
          </cell>
        </row>
        <row r="5">
          <cell r="B5">
            <v>601005</v>
          </cell>
          <cell r="C5" t="str">
            <v>清算2019年城乡义务教育公用经费补助资金(中央追加资金)</v>
          </cell>
          <cell r="D5" t="str">
            <v>2300245 教育共同财政事权转移支付支出</v>
          </cell>
          <cell r="E5" t="str">
            <v/>
          </cell>
          <cell r="F5">
            <v>12290000</v>
          </cell>
          <cell r="G5">
            <v>1229</v>
          </cell>
        </row>
        <row r="6">
          <cell r="B6">
            <v>601007</v>
          </cell>
          <cell r="C6" t="str">
            <v>清算2019年城乡义务教育公用经费补助资金(中央追加资金)</v>
          </cell>
          <cell r="D6" t="str">
            <v>2300245 教育共同财政事权转移支付支出</v>
          </cell>
          <cell r="E6" t="str">
            <v/>
          </cell>
          <cell r="F6">
            <v>14750000</v>
          </cell>
          <cell r="G6">
            <v>1475</v>
          </cell>
        </row>
        <row r="7">
          <cell r="B7">
            <v>601009</v>
          </cell>
          <cell r="C7" t="str">
            <v>清算2019年城乡义务教育公用经费补助资金(中央追加资金)</v>
          </cell>
          <cell r="D7" t="str">
            <v>2300245 教育共同财政事权转移支付支出</v>
          </cell>
          <cell r="E7" t="str">
            <v/>
          </cell>
          <cell r="F7">
            <v>26590000</v>
          </cell>
          <cell r="G7">
            <v>2659</v>
          </cell>
        </row>
        <row r="8">
          <cell r="B8">
            <v>601010</v>
          </cell>
          <cell r="C8" t="str">
            <v>清算2019年城乡义务教育公用经费补助资金(中央追加资金)</v>
          </cell>
          <cell r="D8" t="str">
            <v>2300245 教育共同财政事权转移支付支出</v>
          </cell>
          <cell r="E8" t="str">
            <v/>
          </cell>
          <cell r="F8">
            <v>10190000</v>
          </cell>
          <cell r="G8">
            <v>1019</v>
          </cell>
        </row>
        <row r="9">
          <cell r="B9">
            <v>601012</v>
          </cell>
          <cell r="C9" t="str">
            <v>清算2019年城乡义务教育公用经费补助资金(中央追加资金)</v>
          </cell>
          <cell r="D9" t="str">
            <v>2300245 教育共同财政事权转移支付支出</v>
          </cell>
          <cell r="E9" t="str">
            <v/>
          </cell>
          <cell r="F9">
            <v>14350000</v>
          </cell>
          <cell r="G9">
            <v>1435</v>
          </cell>
        </row>
        <row r="10">
          <cell r="B10">
            <v>603002</v>
          </cell>
          <cell r="C10" t="str">
            <v>清算2019年城乡义务教育公用经费补助资金(中央追加资金)</v>
          </cell>
          <cell r="D10" t="str">
            <v>2300245 教育共同财政事权转移支付支出</v>
          </cell>
          <cell r="E10" t="str">
            <v/>
          </cell>
          <cell r="F10">
            <v>5290000</v>
          </cell>
          <cell r="G10">
            <v>529</v>
          </cell>
        </row>
        <row r="11">
          <cell r="B11">
            <v>603003</v>
          </cell>
          <cell r="C11" t="str">
            <v>清算2019年城乡义务教育公用经费补助资金(中央追加资金)</v>
          </cell>
          <cell r="D11" t="str">
            <v>2300245 教育共同财政事权转移支付支出</v>
          </cell>
          <cell r="E11" t="str">
            <v/>
          </cell>
          <cell r="F11">
            <v>2040000</v>
          </cell>
          <cell r="G11">
            <v>204</v>
          </cell>
        </row>
        <row r="12">
          <cell r="B12">
            <v>604002</v>
          </cell>
          <cell r="C12" t="str">
            <v>清算2019年城乡义务教育公用经费补助资金(中央追加资金)</v>
          </cell>
          <cell r="D12" t="str">
            <v>2300245 教育共同财政事权转移支付支出</v>
          </cell>
          <cell r="E12" t="str">
            <v/>
          </cell>
          <cell r="F12">
            <v>6110000</v>
          </cell>
          <cell r="G12">
            <v>611</v>
          </cell>
        </row>
        <row r="13">
          <cell r="B13">
            <v>604004</v>
          </cell>
          <cell r="C13" t="str">
            <v>清算2019年城乡义务教育公用经费补助资金(中央追加资金)</v>
          </cell>
          <cell r="D13" t="str">
            <v>2300245 教育共同财政事权转移支付支出</v>
          </cell>
          <cell r="E13" t="str">
            <v/>
          </cell>
          <cell r="F13">
            <v>4510000</v>
          </cell>
          <cell r="G13">
            <v>451</v>
          </cell>
        </row>
        <row r="14">
          <cell r="B14">
            <v>604007</v>
          </cell>
          <cell r="C14" t="str">
            <v>清算2019年城乡义务教育公用经费补助资金(中央追加资金)</v>
          </cell>
          <cell r="D14" t="str">
            <v>2300245 教育共同财政事权转移支付支出</v>
          </cell>
          <cell r="E14" t="str">
            <v/>
          </cell>
          <cell r="F14">
            <v>60140000</v>
          </cell>
          <cell r="G14">
            <v>6014</v>
          </cell>
        </row>
        <row r="15">
          <cell r="B15">
            <v>605001</v>
          </cell>
          <cell r="C15" t="str">
            <v>清算2019年城乡义务教育公用经费补助资金(中央追加资金)</v>
          </cell>
          <cell r="D15" t="str">
            <v>2300245 教育共同财政事权转移支付支出</v>
          </cell>
          <cell r="E15" t="str">
            <v/>
          </cell>
          <cell r="F15">
            <v>340000</v>
          </cell>
          <cell r="G15">
            <v>34</v>
          </cell>
        </row>
        <row r="16">
          <cell r="B16">
            <v>605002</v>
          </cell>
          <cell r="C16" t="str">
            <v>清算2019年城乡义务教育公用经费补助资金(中央追加资金)</v>
          </cell>
          <cell r="D16" t="str">
            <v>2300245 教育共同财政事权转移支付支出</v>
          </cell>
          <cell r="E16" t="str">
            <v/>
          </cell>
          <cell r="F16">
            <v>3900000</v>
          </cell>
          <cell r="G16">
            <v>390</v>
          </cell>
        </row>
        <row r="17">
          <cell r="B17">
            <v>605006</v>
          </cell>
          <cell r="C17" t="str">
            <v>清算2019年城乡义务教育公用经费补助资金(中央追加资金)</v>
          </cell>
          <cell r="D17" t="str">
            <v>2300245 教育共同财政事权转移支付支出</v>
          </cell>
          <cell r="E17" t="str">
            <v/>
          </cell>
          <cell r="F17">
            <v>2560000</v>
          </cell>
          <cell r="G17">
            <v>256</v>
          </cell>
        </row>
        <row r="18">
          <cell r="B18">
            <v>606003</v>
          </cell>
          <cell r="C18" t="str">
            <v>清算2019年城乡义务教育公用经费补助资金(中央追加资金)</v>
          </cell>
          <cell r="D18" t="str">
            <v>2300245 教育共同财政事权转移支付支出</v>
          </cell>
          <cell r="E18" t="str">
            <v/>
          </cell>
          <cell r="F18">
            <v>780000</v>
          </cell>
          <cell r="G18">
            <v>78</v>
          </cell>
        </row>
        <row r="19">
          <cell r="B19">
            <v>606004</v>
          </cell>
          <cell r="C19" t="str">
            <v>清算2019年城乡义务教育公用经费补助资金(中央追加资金)</v>
          </cell>
          <cell r="D19" t="str">
            <v>2300245 教育共同财政事权转移支付支出</v>
          </cell>
          <cell r="E19" t="str">
            <v/>
          </cell>
          <cell r="F19">
            <v>1970000</v>
          </cell>
          <cell r="G19">
            <v>197</v>
          </cell>
        </row>
        <row r="20">
          <cell r="B20">
            <v>608004</v>
          </cell>
          <cell r="C20" t="str">
            <v>清算2019年城乡义务教育公用经费补助资金(中央追加资金)</v>
          </cell>
          <cell r="D20" t="str">
            <v>2300245 教育共同财政事权转移支付支出</v>
          </cell>
          <cell r="E20" t="str">
            <v/>
          </cell>
          <cell r="F20">
            <v>7340000</v>
          </cell>
          <cell r="G20">
            <v>734</v>
          </cell>
        </row>
        <row r="21">
          <cell r="B21">
            <v>608006</v>
          </cell>
          <cell r="C21" t="str">
            <v>清算2019年城乡义务教育公用经费补助资金(中央追加资金)</v>
          </cell>
          <cell r="D21" t="str">
            <v>2300245 教育共同财政事权转移支付支出</v>
          </cell>
          <cell r="E21" t="str">
            <v/>
          </cell>
          <cell r="F21">
            <v>1470000</v>
          </cell>
          <cell r="G21">
            <v>147</v>
          </cell>
        </row>
        <row r="22">
          <cell r="B22">
            <v>609002</v>
          </cell>
          <cell r="C22" t="str">
            <v>清算2019年城乡义务教育公用经费补助资金(中央追加资金)</v>
          </cell>
          <cell r="D22" t="str">
            <v>2300245 教育共同财政事权转移支付支出</v>
          </cell>
          <cell r="E22" t="str">
            <v/>
          </cell>
          <cell r="F22">
            <v>9410000</v>
          </cell>
          <cell r="G22">
            <v>941</v>
          </cell>
        </row>
        <row r="23">
          <cell r="B23">
            <v>609004</v>
          </cell>
          <cell r="C23" t="str">
            <v>清算2019年城乡义务教育公用经费补助资金(中央追加资金)</v>
          </cell>
          <cell r="D23" t="str">
            <v>2300245 教育共同财政事权转移支付支出</v>
          </cell>
          <cell r="E23" t="str">
            <v/>
          </cell>
          <cell r="F23">
            <v>48880000</v>
          </cell>
          <cell r="G23">
            <v>4888</v>
          </cell>
        </row>
        <row r="24">
          <cell r="B24">
            <v>610002</v>
          </cell>
          <cell r="C24" t="str">
            <v>清算2019年城乡义务教育公用经费补助资金(中央追加资金)</v>
          </cell>
          <cell r="D24" t="str">
            <v>2300245 教育共同财政事权转移支付支出</v>
          </cell>
          <cell r="E24" t="str">
            <v/>
          </cell>
          <cell r="F24">
            <v>37670000</v>
          </cell>
          <cell r="G24">
            <v>3767</v>
          </cell>
        </row>
        <row r="25">
          <cell r="B25">
            <v>611001</v>
          </cell>
          <cell r="C25" t="str">
            <v>清算2019年城乡义务教育公用经费补助资金(中央追加资金)</v>
          </cell>
          <cell r="D25" t="str">
            <v>2300245 教育共同财政事权转移支付支出</v>
          </cell>
          <cell r="E25" t="str">
            <v/>
          </cell>
          <cell r="F25">
            <v>42370000</v>
          </cell>
          <cell r="G25">
            <v>4237</v>
          </cell>
        </row>
        <row r="26">
          <cell r="B26">
            <v>612001</v>
          </cell>
          <cell r="C26" t="str">
            <v>清算2019年城乡义务教育公用经费补助资金(中央追加资金)</v>
          </cell>
          <cell r="D26" t="str">
            <v>2300245 教育共同财政事权转移支付支出</v>
          </cell>
          <cell r="E26" t="str">
            <v/>
          </cell>
          <cell r="F26">
            <v>14030000</v>
          </cell>
          <cell r="G26">
            <v>1403</v>
          </cell>
        </row>
        <row r="27">
          <cell r="B27">
            <v>613002</v>
          </cell>
          <cell r="C27" t="str">
            <v>清算2019年城乡义务教育公用经费补助资金(中央追加资金)</v>
          </cell>
          <cell r="D27" t="str">
            <v>2300245 教育共同财政事权转移支付支出</v>
          </cell>
          <cell r="E27" t="str">
            <v/>
          </cell>
          <cell r="F27">
            <v>7260000</v>
          </cell>
          <cell r="G27">
            <v>726</v>
          </cell>
        </row>
        <row r="28">
          <cell r="B28">
            <v>613004</v>
          </cell>
          <cell r="C28" t="str">
            <v>清算2019年城乡义务教育公用经费补助资金(中央追加资金)</v>
          </cell>
          <cell r="D28" t="str">
            <v>2300245 教育共同财政事权转移支付支出</v>
          </cell>
          <cell r="E28" t="str">
            <v/>
          </cell>
          <cell r="F28">
            <v>2410000</v>
          </cell>
          <cell r="G28">
            <v>241</v>
          </cell>
        </row>
        <row r="29">
          <cell r="B29">
            <v>613005</v>
          </cell>
          <cell r="C29" t="str">
            <v>清算2019年城乡义务教育公用经费补助资金(中央追加资金)</v>
          </cell>
          <cell r="D29" t="str">
            <v>2300245 教育共同财政事权转移支付支出</v>
          </cell>
          <cell r="E29" t="str">
            <v/>
          </cell>
          <cell r="F29">
            <v>1900000</v>
          </cell>
          <cell r="G29">
            <v>190</v>
          </cell>
        </row>
        <row r="30">
          <cell r="B30">
            <v>613006</v>
          </cell>
          <cell r="C30" t="str">
            <v>清算2019年城乡义务教育公用经费补助资金(中央追加资金)</v>
          </cell>
          <cell r="D30" t="str">
            <v>2300245 教育共同财政事权转移支付支出</v>
          </cell>
          <cell r="E30" t="str">
            <v/>
          </cell>
          <cell r="F30">
            <v>650000</v>
          </cell>
          <cell r="G30">
            <v>65</v>
          </cell>
        </row>
        <row r="31">
          <cell r="B31">
            <v>613007</v>
          </cell>
          <cell r="C31" t="str">
            <v>清算2019年城乡义务教育公用经费补助资金(中央追加资金)</v>
          </cell>
          <cell r="D31" t="str">
            <v>2300245 教育共同财政事权转移支付支出</v>
          </cell>
          <cell r="E31" t="str">
            <v/>
          </cell>
          <cell r="F31">
            <v>1510000</v>
          </cell>
          <cell r="G31">
            <v>151</v>
          </cell>
        </row>
        <row r="32">
          <cell r="B32">
            <v>613008</v>
          </cell>
          <cell r="C32" t="str">
            <v>清算2019年城乡义务教育公用经费补助资金(中央追加资金)</v>
          </cell>
          <cell r="D32" t="str">
            <v>2300245 教育共同财政事权转移支付支出</v>
          </cell>
          <cell r="E32" t="str">
            <v/>
          </cell>
          <cell r="F32">
            <v>2860000</v>
          </cell>
          <cell r="G32">
            <v>286</v>
          </cell>
        </row>
        <row r="33">
          <cell r="B33">
            <v>614004</v>
          </cell>
          <cell r="C33" t="str">
            <v>清算2019年城乡义务教育公用经费补助资金(中央追加资金)</v>
          </cell>
          <cell r="D33" t="str">
            <v>2300245 教育共同财政事权转移支付支出</v>
          </cell>
          <cell r="E33" t="str">
            <v/>
          </cell>
          <cell r="F33">
            <v>7160000</v>
          </cell>
          <cell r="G33">
            <v>716</v>
          </cell>
        </row>
        <row r="34">
          <cell r="B34">
            <v>614005</v>
          </cell>
          <cell r="C34" t="str">
            <v>清算2019年城乡义务教育公用经费补助资金(中央追加资金)</v>
          </cell>
          <cell r="D34" t="str">
            <v>2300245 教育共同财政事权转移支付支出</v>
          </cell>
          <cell r="E34" t="str">
            <v/>
          </cell>
          <cell r="F34">
            <v>3390000</v>
          </cell>
          <cell r="G34">
            <v>339</v>
          </cell>
        </row>
        <row r="35">
          <cell r="B35">
            <v>615001</v>
          </cell>
          <cell r="C35" t="str">
            <v>清算2019年城乡义务教育公用经费补助资金(中央追加资金)</v>
          </cell>
          <cell r="D35" t="str">
            <v>2300245 教育共同财政事权转移支付支出</v>
          </cell>
          <cell r="E35" t="str">
            <v/>
          </cell>
          <cell r="F35">
            <v>6470000</v>
          </cell>
          <cell r="G35">
            <v>647</v>
          </cell>
        </row>
        <row r="36">
          <cell r="B36">
            <v>615002</v>
          </cell>
          <cell r="C36" t="str">
            <v>清算2019年城乡义务教育公用经费补助资金(中央追加资金)</v>
          </cell>
          <cell r="D36" t="str">
            <v>2300245 教育共同财政事权转移支付支出</v>
          </cell>
          <cell r="E36" t="str">
            <v/>
          </cell>
          <cell r="F36">
            <v>2200000</v>
          </cell>
          <cell r="G36">
            <v>220</v>
          </cell>
        </row>
        <row r="37">
          <cell r="B37">
            <v>615003</v>
          </cell>
          <cell r="C37" t="str">
            <v>清算2019年城乡义务教育公用经费补助资金(中央追加资金)</v>
          </cell>
          <cell r="D37" t="str">
            <v>2300245 教育共同财政事权转移支付支出</v>
          </cell>
          <cell r="E37" t="str">
            <v/>
          </cell>
          <cell r="F37">
            <v>1630000</v>
          </cell>
          <cell r="G37">
            <v>163</v>
          </cell>
        </row>
        <row r="38">
          <cell r="B38">
            <v>615009</v>
          </cell>
          <cell r="C38" t="str">
            <v>清算2019年城乡义务教育公用经费补助资金(中央追加资金)</v>
          </cell>
          <cell r="D38" t="str">
            <v>2300245 教育共同财政事权转移支付支出</v>
          </cell>
          <cell r="E38" t="str">
            <v/>
          </cell>
          <cell r="F38">
            <v>3530000</v>
          </cell>
          <cell r="G38">
            <v>353</v>
          </cell>
        </row>
        <row r="39">
          <cell r="B39">
            <v>616004</v>
          </cell>
          <cell r="C39" t="str">
            <v>清算2019年城乡义务教育公用经费补助资金(中央追加资金)</v>
          </cell>
          <cell r="D39" t="str">
            <v>2300245 教育共同财政事权转移支付支出</v>
          </cell>
          <cell r="E39" t="str">
            <v/>
          </cell>
          <cell r="F39">
            <v>5190000</v>
          </cell>
          <cell r="G39">
            <v>519</v>
          </cell>
        </row>
        <row r="40">
          <cell r="B40">
            <v>617001</v>
          </cell>
          <cell r="C40" t="str">
            <v>清算2019年城乡义务教育公用经费补助资金(中央追加资金)</v>
          </cell>
          <cell r="D40" t="str">
            <v>2300245 教育共同财政事权转移支付支出</v>
          </cell>
          <cell r="E40" t="str">
            <v/>
          </cell>
          <cell r="F40">
            <v>2390000</v>
          </cell>
          <cell r="G40">
            <v>239</v>
          </cell>
        </row>
        <row r="41">
          <cell r="B41">
            <v>617004</v>
          </cell>
          <cell r="C41" t="str">
            <v>清算2019年城乡义务教育公用经费补助资金(中央追加资金)</v>
          </cell>
          <cell r="D41" t="str">
            <v>2300245 教育共同财政事权转移支付支出</v>
          </cell>
          <cell r="E41" t="str">
            <v/>
          </cell>
          <cell r="F41">
            <v>6160000</v>
          </cell>
          <cell r="G41">
            <v>616</v>
          </cell>
        </row>
        <row r="42">
          <cell r="B42">
            <v>617005</v>
          </cell>
          <cell r="C42" t="str">
            <v>清算2019年城乡义务教育公用经费补助资金(中央追加资金)</v>
          </cell>
          <cell r="D42" t="str">
            <v>2300245 教育共同财政事权转移支付支出</v>
          </cell>
          <cell r="E42" t="str">
            <v/>
          </cell>
          <cell r="F42">
            <v>5300000</v>
          </cell>
          <cell r="G42">
            <v>530</v>
          </cell>
        </row>
        <row r="43">
          <cell r="B43">
            <v>618002</v>
          </cell>
          <cell r="C43" t="str">
            <v>清算2019年城乡义务教育公用经费补助资金(中央追加资金)</v>
          </cell>
          <cell r="D43" t="str">
            <v>2300245 教育共同财政事权转移支付支出</v>
          </cell>
          <cell r="E43" t="str">
            <v/>
          </cell>
          <cell r="F43">
            <v>15910000</v>
          </cell>
          <cell r="G43">
            <v>1591</v>
          </cell>
        </row>
        <row r="44">
          <cell r="B44">
            <v>618003</v>
          </cell>
          <cell r="C44" t="str">
            <v>清算2019年城乡义务教育公用经费补助资金(中央追加资金)</v>
          </cell>
          <cell r="D44" t="str">
            <v>2300245 教育共同财政事权转移支付支出</v>
          </cell>
          <cell r="E44" t="str">
            <v/>
          </cell>
          <cell r="F44">
            <v>2800000</v>
          </cell>
          <cell r="G44">
            <v>280</v>
          </cell>
        </row>
        <row r="45">
          <cell r="B45">
            <v>618006</v>
          </cell>
          <cell r="C45" t="str">
            <v>清算2019年城乡义务教育公用经费补助资金(中央追加资金)</v>
          </cell>
          <cell r="D45" t="str">
            <v>2300245 教育共同财政事权转移支付支出</v>
          </cell>
          <cell r="E45" t="str">
            <v/>
          </cell>
          <cell r="F45">
            <v>3350000</v>
          </cell>
          <cell r="G45">
            <v>335</v>
          </cell>
        </row>
        <row r="46">
          <cell r="B46">
            <v>618009</v>
          </cell>
          <cell r="C46" t="str">
            <v>清算2019年城乡义务教育公用经费补助资金(中央追加资金)</v>
          </cell>
          <cell r="D46" t="str">
            <v>2300245 教育共同财政事权转移支付支出</v>
          </cell>
          <cell r="E46" t="str">
            <v/>
          </cell>
          <cell r="F46">
            <v>4550000</v>
          </cell>
          <cell r="G46">
            <v>455</v>
          </cell>
        </row>
        <row r="47">
          <cell r="B47">
            <v>619004</v>
          </cell>
          <cell r="C47" t="str">
            <v>清算2019年城乡义务教育公用经费补助资金(中央追加资金)</v>
          </cell>
          <cell r="D47" t="str">
            <v>2300245 教育共同财政事权转移支付支出</v>
          </cell>
          <cell r="E47" t="str">
            <v/>
          </cell>
          <cell r="F47">
            <v>1200000</v>
          </cell>
          <cell r="G47">
            <v>120</v>
          </cell>
        </row>
        <row r="48">
          <cell r="B48">
            <v>620003</v>
          </cell>
          <cell r="C48" t="str">
            <v>清算2019年城乡义务教育公用经费补助资金(中央追加资金)</v>
          </cell>
          <cell r="D48" t="str">
            <v>2300245 教育共同财政事权转移支付支出</v>
          </cell>
          <cell r="E48" t="str">
            <v/>
          </cell>
          <cell r="F48">
            <v>3100000</v>
          </cell>
          <cell r="G48">
            <v>310</v>
          </cell>
        </row>
        <row r="49">
          <cell r="B49">
            <v>621002</v>
          </cell>
          <cell r="C49" t="str">
            <v>清算2019年城乡义务教育公用经费补助资金(中央追加资金)</v>
          </cell>
          <cell r="D49" t="str">
            <v>2300245 教育共同财政事权转移支付支出</v>
          </cell>
          <cell r="E49" t="str">
            <v/>
          </cell>
          <cell r="F49">
            <v>4800000</v>
          </cell>
          <cell r="G49">
            <v>480</v>
          </cell>
        </row>
        <row r="50">
          <cell r="B50">
            <v>621005</v>
          </cell>
          <cell r="C50" t="str">
            <v>清算2019年城乡义务教育公用经费补助资金(中央追加资金)</v>
          </cell>
          <cell r="D50" t="str">
            <v>2300245 教育共同财政事权转移支付支出</v>
          </cell>
          <cell r="E50" t="str">
            <v/>
          </cell>
          <cell r="F50">
            <v>2290000</v>
          </cell>
          <cell r="G50">
            <v>229</v>
          </cell>
        </row>
        <row r="51">
          <cell r="B51">
            <v>621006</v>
          </cell>
          <cell r="C51" t="str">
            <v>清算2019年城乡义务教育公用经费补助资金(中央追加资金)</v>
          </cell>
          <cell r="D51" t="str">
            <v>2300245 教育共同财政事权转移支付支出</v>
          </cell>
          <cell r="E51" t="str">
            <v/>
          </cell>
          <cell r="F51">
            <v>2700000</v>
          </cell>
          <cell r="G51">
            <v>270</v>
          </cell>
        </row>
        <row r="52">
          <cell r="B52">
            <v>605004</v>
          </cell>
          <cell r="C52" t="str">
            <v>清算2019年城乡义务教育公用经费补助资金(中央追加资金)</v>
          </cell>
          <cell r="D52" t="str">
            <v>2300245 教育共同财政事权转移支付支出</v>
          </cell>
          <cell r="E52" t="str">
            <v/>
          </cell>
          <cell r="F52">
            <v>27960000</v>
          </cell>
          <cell r="G52">
            <v>2796</v>
          </cell>
        </row>
        <row r="53">
          <cell r="B53">
            <v>606006</v>
          </cell>
          <cell r="C53" t="str">
            <v>清算2019年城乡义务教育公用经费补助资金(中央追加资金)</v>
          </cell>
          <cell r="D53" t="str">
            <v>2300245 教育共同财政事权转移支付支出</v>
          </cell>
          <cell r="E53" t="str">
            <v/>
          </cell>
          <cell r="F53">
            <v>2880000</v>
          </cell>
          <cell r="G53">
            <v>288</v>
          </cell>
        </row>
        <row r="54">
          <cell r="B54">
            <v>606007</v>
          </cell>
          <cell r="C54" t="str">
            <v>清算2019年城乡义务教育公用经费补助资金(中央追加资金)</v>
          </cell>
          <cell r="D54" t="str">
            <v>2300245 教育共同财政事权转移支付支出</v>
          </cell>
          <cell r="E54" t="str">
            <v/>
          </cell>
          <cell r="F54">
            <v>1760000</v>
          </cell>
          <cell r="G54">
            <v>176</v>
          </cell>
        </row>
        <row r="55">
          <cell r="B55">
            <v>606009</v>
          </cell>
          <cell r="C55" t="str">
            <v>清算2019年城乡义务教育公用经费补助资金(中央追加资金)</v>
          </cell>
          <cell r="D55" t="str">
            <v>2300245 教育共同财政事权转移支付支出</v>
          </cell>
          <cell r="E55" t="str">
            <v/>
          </cell>
          <cell r="F55">
            <v>3130000</v>
          </cell>
          <cell r="G55">
            <v>313</v>
          </cell>
        </row>
        <row r="56">
          <cell r="B56">
            <v>607006</v>
          </cell>
          <cell r="C56" t="str">
            <v>清算2019年城乡义务教育公用经费补助资金(中央追加资金)</v>
          </cell>
          <cell r="D56" t="str">
            <v>2300245 教育共同财政事权转移支付支出</v>
          </cell>
          <cell r="E56" t="str">
            <v/>
          </cell>
          <cell r="F56">
            <v>9090000</v>
          </cell>
          <cell r="G56">
            <v>909</v>
          </cell>
        </row>
        <row r="57">
          <cell r="B57">
            <v>607007</v>
          </cell>
          <cell r="C57" t="str">
            <v>清算2019年城乡义务教育公用经费补助资金(中央追加资金)</v>
          </cell>
          <cell r="D57" t="str">
            <v>2300245 教育共同财政事权转移支付支出</v>
          </cell>
          <cell r="E57" t="str">
            <v/>
          </cell>
          <cell r="F57">
            <v>1570000</v>
          </cell>
          <cell r="G57">
            <v>157</v>
          </cell>
        </row>
        <row r="58">
          <cell r="B58">
            <v>608007</v>
          </cell>
          <cell r="C58" t="str">
            <v>清算2019年城乡义务教育公用经费补助资金(中央追加资金)</v>
          </cell>
          <cell r="D58" t="str">
            <v>2300245 教育共同财政事权转移支付支出</v>
          </cell>
          <cell r="E58" t="str">
            <v/>
          </cell>
          <cell r="F58">
            <v>2160000</v>
          </cell>
          <cell r="G58">
            <v>216</v>
          </cell>
        </row>
        <row r="59">
          <cell r="B59">
            <v>608008</v>
          </cell>
          <cell r="C59" t="str">
            <v>清算2019年城乡义务教育公用经费补助资金(中央追加资金)</v>
          </cell>
          <cell r="D59" t="str">
            <v>2300245 教育共同财政事权转移支付支出</v>
          </cell>
          <cell r="E59" t="str">
            <v/>
          </cell>
          <cell r="F59">
            <v>3640000</v>
          </cell>
          <cell r="G59">
            <v>364</v>
          </cell>
        </row>
        <row r="60">
          <cell r="B60">
            <v>608009</v>
          </cell>
          <cell r="C60" t="str">
            <v>清算2019年城乡义务教育公用经费补助资金(中央追加资金)</v>
          </cell>
          <cell r="D60" t="str">
            <v>2300245 教育共同财政事权转移支付支出</v>
          </cell>
          <cell r="E60" t="str">
            <v/>
          </cell>
          <cell r="F60">
            <v>4780000</v>
          </cell>
          <cell r="G60">
            <v>478</v>
          </cell>
        </row>
        <row r="61">
          <cell r="B61">
            <v>610003</v>
          </cell>
          <cell r="C61" t="str">
            <v>清算2019年城乡义务教育公用经费补助资金(中央追加资金)</v>
          </cell>
          <cell r="D61" t="str">
            <v>2300245 教育共同财政事权转移支付支出</v>
          </cell>
          <cell r="E61" t="str">
            <v/>
          </cell>
          <cell r="F61">
            <v>2900000</v>
          </cell>
          <cell r="G61">
            <v>290</v>
          </cell>
        </row>
        <row r="62">
          <cell r="B62">
            <v>610004</v>
          </cell>
          <cell r="C62" t="str">
            <v>清算2019年城乡义务教育公用经费补助资金(中央追加资金)</v>
          </cell>
          <cell r="D62" t="str">
            <v>2300245 教育共同财政事权转移支付支出</v>
          </cell>
          <cell r="E62" t="str">
            <v/>
          </cell>
          <cell r="F62">
            <v>900000</v>
          </cell>
          <cell r="G62">
            <v>90</v>
          </cell>
        </row>
        <row r="63">
          <cell r="B63">
            <v>610005</v>
          </cell>
          <cell r="C63" t="str">
            <v>清算2019年城乡义务教育公用经费补助资金(中央追加资金)</v>
          </cell>
          <cell r="D63" t="str">
            <v>2300245 教育共同财政事权转移支付支出</v>
          </cell>
          <cell r="E63" t="str">
            <v/>
          </cell>
          <cell r="F63">
            <v>1280000</v>
          </cell>
          <cell r="G63">
            <v>128</v>
          </cell>
        </row>
        <row r="64">
          <cell r="B64">
            <v>614003</v>
          </cell>
          <cell r="C64" t="str">
            <v>清算2019年城乡义务教育公用经费补助资金(中央追加资金)</v>
          </cell>
          <cell r="D64" t="str">
            <v>2300245 教育共同财政事权转移支付支出</v>
          </cell>
          <cell r="E64" t="str">
            <v/>
          </cell>
          <cell r="F64">
            <v>10560000</v>
          </cell>
          <cell r="G64">
            <v>1056</v>
          </cell>
        </row>
        <row r="65">
          <cell r="B65">
            <v>615006</v>
          </cell>
          <cell r="C65" t="str">
            <v>清算2019年城乡义务教育公用经费补助资金(中央追加资金)</v>
          </cell>
          <cell r="D65" t="str">
            <v>2300245 教育共同财政事权转移支付支出</v>
          </cell>
          <cell r="E65" t="str">
            <v/>
          </cell>
          <cell r="F65">
            <v>3060000</v>
          </cell>
          <cell r="G65">
            <v>306</v>
          </cell>
        </row>
        <row r="66">
          <cell r="B66">
            <v>615007</v>
          </cell>
          <cell r="C66" t="str">
            <v>清算2019年城乡义务教育公用经费补助资金(中央追加资金)</v>
          </cell>
          <cell r="D66" t="str">
            <v>2300245 教育共同财政事权转移支付支出</v>
          </cell>
          <cell r="E66" t="str">
            <v/>
          </cell>
          <cell r="F66">
            <v>9830000</v>
          </cell>
          <cell r="G66">
            <v>983</v>
          </cell>
        </row>
        <row r="67">
          <cell r="B67">
            <v>615010</v>
          </cell>
          <cell r="C67" t="str">
            <v>清算2019年城乡义务教育公用经费补助资金(中央追加资金)</v>
          </cell>
          <cell r="D67" t="str">
            <v>2300245 教育共同财政事权转移支付支出</v>
          </cell>
          <cell r="E67" t="str">
            <v/>
          </cell>
          <cell r="F67">
            <v>4890000</v>
          </cell>
          <cell r="G67">
            <v>489</v>
          </cell>
        </row>
        <row r="68">
          <cell r="B68">
            <v>616005</v>
          </cell>
          <cell r="C68" t="str">
            <v>清算2019年城乡义务教育公用经费补助资金(中央追加资金)</v>
          </cell>
          <cell r="D68" t="str">
            <v>2300245 教育共同财政事权转移支付支出</v>
          </cell>
          <cell r="E68" t="str">
            <v/>
          </cell>
          <cell r="F68">
            <v>7070000</v>
          </cell>
          <cell r="G68">
            <v>707</v>
          </cell>
        </row>
        <row r="69">
          <cell r="B69">
            <v>617006</v>
          </cell>
          <cell r="C69" t="str">
            <v>清算2019年城乡义务教育公用经费补助资金(中央追加资金)</v>
          </cell>
          <cell r="D69" t="str">
            <v>2300245 教育共同财政事权转移支付支出</v>
          </cell>
          <cell r="E69" t="str">
            <v/>
          </cell>
          <cell r="F69">
            <v>3250000</v>
          </cell>
          <cell r="G69">
            <v>325</v>
          </cell>
        </row>
        <row r="70">
          <cell r="B70">
            <v>617009</v>
          </cell>
          <cell r="C70" t="str">
            <v>清算2019年城乡义务教育公用经费补助资金(中央追加资金)</v>
          </cell>
          <cell r="D70" t="str">
            <v>2300245 教育共同财政事权转移支付支出</v>
          </cell>
          <cell r="E70" t="str">
            <v/>
          </cell>
          <cell r="F70">
            <v>1670000</v>
          </cell>
          <cell r="G70">
            <v>167</v>
          </cell>
        </row>
        <row r="71">
          <cell r="B71">
            <v>618004</v>
          </cell>
          <cell r="C71" t="str">
            <v>清算2019年城乡义务教育公用经费补助资金(中央追加资金)</v>
          </cell>
          <cell r="D71" t="str">
            <v>2300245 教育共同财政事权转移支付支出</v>
          </cell>
          <cell r="E71" t="str">
            <v/>
          </cell>
          <cell r="F71">
            <v>7090000</v>
          </cell>
          <cell r="G71">
            <v>709</v>
          </cell>
        </row>
        <row r="72">
          <cell r="B72">
            <v>618007</v>
          </cell>
          <cell r="C72" t="str">
            <v>清算2019年城乡义务教育公用经费补助资金(中央追加资金)</v>
          </cell>
          <cell r="D72" t="str">
            <v>2300245 教育共同财政事权转移支付支出</v>
          </cell>
          <cell r="E72" t="str">
            <v/>
          </cell>
          <cell r="F72">
            <v>1360000</v>
          </cell>
          <cell r="G72">
            <v>136</v>
          </cell>
        </row>
        <row r="73">
          <cell r="B73">
            <v>620004</v>
          </cell>
          <cell r="C73" t="str">
            <v>清算2019年城乡义务教育公用经费补助资金(中央追加资金)</v>
          </cell>
          <cell r="D73" t="str">
            <v>2300245 教育共同财政事权转移支付支出</v>
          </cell>
          <cell r="E73" t="str">
            <v/>
          </cell>
          <cell r="F73">
            <v>13000000</v>
          </cell>
          <cell r="G73">
            <v>1300</v>
          </cell>
        </row>
        <row r="74">
          <cell r="B74">
            <v>620006</v>
          </cell>
          <cell r="C74" t="str">
            <v>清算2019年城乡义务教育公用经费补助资金(中央追加资金)</v>
          </cell>
          <cell r="D74" t="str">
            <v>2300245 教育共同财政事权转移支付支出</v>
          </cell>
          <cell r="E74" t="str">
            <v/>
          </cell>
          <cell r="F74">
            <v>1720000</v>
          </cell>
          <cell r="G74">
            <v>172</v>
          </cell>
        </row>
        <row r="75">
          <cell r="B75">
            <v>621003</v>
          </cell>
          <cell r="C75" t="str">
            <v>清算2019年城乡义务教育公用经费补助资金(中央追加资金)</v>
          </cell>
          <cell r="D75" t="str">
            <v>2300245 教育共同财政事权转移支付支出</v>
          </cell>
          <cell r="E75" t="str">
            <v/>
          </cell>
          <cell r="F75">
            <v>7210000</v>
          </cell>
          <cell r="G75">
            <v>721</v>
          </cell>
        </row>
        <row r="76">
          <cell r="B76">
            <v>621004</v>
          </cell>
          <cell r="C76" t="str">
            <v>清算2019年城乡义务教育公用经费补助资金(中央追加资金)</v>
          </cell>
          <cell r="D76" t="str">
            <v>2300245 教育共同财政事权转移支付支出</v>
          </cell>
          <cell r="E76" t="str">
            <v/>
          </cell>
          <cell r="F76">
            <v>2390000</v>
          </cell>
          <cell r="G76">
            <v>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4"/>
  <sheetViews>
    <sheetView tabSelected="1" zoomScaleSheetLayoutView="100" workbookViewId="0" topLeftCell="A1">
      <pane xSplit="1" ySplit="5" topLeftCell="R6" activePane="bottomRight" state="frozen"/>
      <selection pane="bottomRight" activeCell="A176" sqref="A176:IV176"/>
    </sheetView>
  </sheetViews>
  <sheetFormatPr defaultColWidth="9.00390625" defaultRowHeight="15.75"/>
  <cols>
    <col min="1" max="1" width="10.125" style="4" customWidth="1"/>
    <col min="2" max="2" width="8.875" style="4" customWidth="1"/>
    <col min="3" max="3" width="9.50390625" style="0" customWidth="1"/>
    <col min="4" max="5" width="9.00390625" style="0" customWidth="1"/>
    <col min="6" max="7" width="6.375" style="5" customWidth="1"/>
    <col min="8" max="8" width="7.25390625" style="5" customWidth="1"/>
    <col min="9" max="9" width="13.375" style="0" customWidth="1"/>
    <col min="10" max="10" width="11.625" style="0" customWidth="1"/>
    <col min="11" max="11" width="14.625" style="0" customWidth="1"/>
    <col min="12" max="12" width="9.125" style="0" customWidth="1"/>
    <col min="13" max="21" width="12.375" style="0" customWidth="1"/>
    <col min="22" max="22" width="11.625" style="3" customWidth="1"/>
    <col min="23" max="25" width="13.75390625" style="3" customWidth="1"/>
    <col min="26" max="26" width="15.75390625" style="3" customWidth="1"/>
    <col min="27" max="27" width="18.125" style="3" customWidth="1"/>
    <col min="28" max="28" width="16.50390625" style="3" customWidth="1"/>
    <col min="29" max="29" width="13.75390625" style="3" customWidth="1"/>
    <col min="30" max="30" width="18.00390625" style="0" hidden="1" customWidth="1"/>
    <col min="31" max="31" width="9.00390625" style="0" customWidth="1"/>
    <col min="32" max="34" width="9.00390625" style="0" hidden="1" customWidth="1"/>
  </cols>
  <sheetData>
    <row r="1" spans="1:256" s="1" customFormat="1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51.75" customHeight="1">
      <c r="A2" s="48" t="s">
        <v>1</v>
      </c>
      <c r="B2" s="48" t="s">
        <v>2</v>
      </c>
      <c r="C2" s="49" t="s">
        <v>3</v>
      </c>
      <c r="D2" s="49"/>
      <c r="E2" s="49"/>
      <c r="F2" s="49"/>
      <c r="G2" s="49"/>
      <c r="H2" s="49"/>
      <c r="I2" s="49"/>
      <c r="J2" s="49"/>
      <c r="K2" s="49"/>
      <c r="L2" s="49" t="s">
        <v>4</v>
      </c>
      <c r="M2" s="49"/>
      <c r="N2" s="49"/>
      <c r="O2" s="49"/>
      <c r="P2" s="49"/>
      <c r="Q2" s="49"/>
      <c r="R2" s="49"/>
      <c r="S2" s="49"/>
      <c r="T2" s="52" t="s">
        <v>5</v>
      </c>
      <c r="U2" s="52" t="s">
        <v>6</v>
      </c>
      <c r="V2" s="43" t="s">
        <v>7</v>
      </c>
      <c r="W2" s="43" t="s">
        <v>8</v>
      </c>
      <c r="X2" s="43" t="s">
        <v>9</v>
      </c>
      <c r="Y2" s="43" t="s">
        <v>10</v>
      </c>
      <c r="Z2" s="62" t="s">
        <v>11</v>
      </c>
      <c r="AA2" s="63"/>
      <c r="AB2" s="64"/>
      <c r="AC2" s="43" t="s">
        <v>12</v>
      </c>
      <c r="AD2" s="65" t="s">
        <v>13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" customFormat="1" ht="51" customHeight="1">
      <c r="A3" s="50"/>
      <c r="B3" s="50"/>
      <c r="C3" s="9" t="s">
        <v>14</v>
      </c>
      <c r="D3" s="9"/>
      <c r="E3" s="9"/>
      <c r="F3" s="9" t="s">
        <v>15</v>
      </c>
      <c r="G3" s="9"/>
      <c r="H3" s="10" t="s">
        <v>16</v>
      </c>
      <c r="I3" s="9" t="s">
        <v>17</v>
      </c>
      <c r="J3" s="9"/>
      <c r="K3" s="9"/>
      <c r="L3" s="8" t="s">
        <v>18</v>
      </c>
      <c r="M3" s="8" t="s">
        <v>19</v>
      </c>
      <c r="N3" s="8" t="s">
        <v>20</v>
      </c>
      <c r="O3" s="9" t="s">
        <v>15</v>
      </c>
      <c r="P3" s="10" t="s">
        <v>16</v>
      </c>
      <c r="Q3" s="9" t="s">
        <v>21</v>
      </c>
      <c r="R3" s="9"/>
      <c r="S3" s="9"/>
      <c r="T3" s="53"/>
      <c r="U3" s="54"/>
      <c r="V3" s="55"/>
      <c r="W3" s="55"/>
      <c r="X3" s="55"/>
      <c r="Y3" s="55"/>
      <c r="Z3" s="66"/>
      <c r="AA3" s="67"/>
      <c r="AB3" s="68"/>
      <c r="AC3" s="55"/>
      <c r="AD3" s="69"/>
      <c r="AE3" s="23"/>
      <c r="AF3" s="24" t="s">
        <v>22</v>
      </c>
      <c r="AG3" s="24" t="s">
        <v>23</v>
      </c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51" s="2" customFormat="1" ht="72" customHeight="1">
      <c r="A4" s="51"/>
      <c r="B4" s="51"/>
      <c r="C4" s="9" t="s">
        <v>24</v>
      </c>
      <c r="D4" s="9" t="s">
        <v>25</v>
      </c>
      <c r="E4" s="9" t="s">
        <v>26</v>
      </c>
      <c r="F4" s="9" t="s">
        <v>25</v>
      </c>
      <c r="G4" s="9" t="s">
        <v>26</v>
      </c>
      <c r="H4" s="10"/>
      <c r="I4" s="11" t="s">
        <v>24</v>
      </c>
      <c r="J4" s="11" t="s">
        <v>27</v>
      </c>
      <c r="K4" s="11" t="s">
        <v>28</v>
      </c>
      <c r="L4" s="8"/>
      <c r="M4" s="8"/>
      <c r="N4" s="8"/>
      <c r="O4" s="9"/>
      <c r="P4" s="10"/>
      <c r="Q4" s="11" t="s">
        <v>24</v>
      </c>
      <c r="R4" s="11" t="s">
        <v>27</v>
      </c>
      <c r="S4" s="11" t="s">
        <v>28</v>
      </c>
      <c r="T4" s="56"/>
      <c r="U4" s="57"/>
      <c r="V4" s="45"/>
      <c r="W4" s="45"/>
      <c r="X4" s="45"/>
      <c r="Y4" s="45"/>
      <c r="Z4" s="70"/>
      <c r="AA4" s="71"/>
      <c r="AB4" s="72"/>
      <c r="AC4" s="45"/>
      <c r="AD4" s="7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s="2" customFormat="1" ht="51" customHeight="1">
      <c r="A5" s="12" t="s">
        <v>29</v>
      </c>
      <c r="B5" s="12"/>
      <c r="C5" s="39" t="s">
        <v>30</v>
      </c>
      <c r="D5" s="39" t="s">
        <v>31</v>
      </c>
      <c r="E5" s="39" t="s">
        <v>32</v>
      </c>
      <c r="F5" s="39" t="s">
        <v>33</v>
      </c>
      <c r="G5" s="39" t="s">
        <v>34</v>
      </c>
      <c r="H5" s="40" t="s">
        <v>35</v>
      </c>
      <c r="I5" s="41" t="s">
        <v>36</v>
      </c>
      <c r="J5" s="41" t="s">
        <v>37</v>
      </c>
      <c r="K5" s="41" t="s">
        <v>38</v>
      </c>
      <c r="L5" s="12" t="s">
        <v>39</v>
      </c>
      <c r="M5" s="42" t="s">
        <v>40</v>
      </c>
      <c r="N5" s="12" t="s">
        <v>41</v>
      </c>
      <c r="O5" s="42" t="s">
        <v>42</v>
      </c>
      <c r="P5" s="42" t="s">
        <v>43</v>
      </c>
      <c r="Q5" s="58" t="s">
        <v>44</v>
      </c>
      <c r="R5" s="59" t="s">
        <v>45</v>
      </c>
      <c r="S5" s="12" t="s">
        <v>46</v>
      </c>
      <c r="T5" s="12" t="s">
        <v>47</v>
      </c>
      <c r="U5" s="42" t="s">
        <v>48</v>
      </c>
      <c r="V5" s="46" t="s">
        <v>49</v>
      </c>
      <c r="W5" s="42"/>
      <c r="X5" s="12"/>
      <c r="Y5" s="12"/>
      <c r="Z5" s="12" t="s">
        <v>50</v>
      </c>
      <c r="AA5" s="12" t="s">
        <v>51</v>
      </c>
      <c r="AB5" s="12" t="s">
        <v>52</v>
      </c>
      <c r="AC5" s="12"/>
      <c r="AD5" s="47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</row>
    <row r="6" spans="1:36" ht="14.25" customHeight="1">
      <c r="A6" s="13" t="s">
        <v>24</v>
      </c>
      <c r="B6" s="13"/>
      <c r="C6" s="14">
        <f>SUMIF($AE$7:$AE$204,"=1",$C$7:$C$204)</f>
        <v>12263520</v>
      </c>
      <c r="D6" s="14">
        <f>SUMIF($AE$7:$AE$204,"=1",$D$7:$D$204)</f>
        <v>8855755</v>
      </c>
      <c r="E6" s="14">
        <f>SUMIF($AE$7:$AE$204,"=1",$E$7:$E$204)</f>
        <v>3407765</v>
      </c>
      <c r="F6" s="15">
        <v>1150</v>
      </c>
      <c r="G6" s="15">
        <v>1950</v>
      </c>
      <c r="H6" s="13" t="s">
        <v>53</v>
      </c>
      <c r="I6" s="14">
        <f>SUMIF($AE$7:$AE$204,"=1",$I$7:$I$204)</f>
        <v>1682932</v>
      </c>
      <c r="J6" s="14">
        <f>SUMIF($AE$7:$AE$204,"=1",$J$7:$J$204)</f>
        <v>1201495</v>
      </c>
      <c r="K6" s="14">
        <f>I6-J6</f>
        <v>481437</v>
      </c>
      <c r="L6" s="14">
        <f>SUMIF($AE$7:$AE$204,"=1",$L$7:$L$204)</f>
        <v>5929</v>
      </c>
      <c r="M6" s="14">
        <f>SUMIF($AE$7:$AE$204,"=1",$M$7:$M$204)</f>
        <v>247563</v>
      </c>
      <c r="N6" s="14">
        <f>SUMIF($AE$7:$AE$204,"=1",$N$7:$N$204)</f>
        <v>344337</v>
      </c>
      <c r="O6" s="14">
        <v>1150</v>
      </c>
      <c r="P6" s="13" t="s">
        <v>53</v>
      </c>
      <c r="Q6" s="14">
        <f>SUMIF($AE$7:$AE$204,"=1",$Q$7:$Q$204)</f>
        <v>39603</v>
      </c>
      <c r="R6" s="14">
        <f>SUMIF($AE$7:$AE$204,"=1",$R$7:$R$204)</f>
        <v>34868</v>
      </c>
      <c r="S6" s="14">
        <f>SUMIF($AE$7:$AE$204,"=1",$S$7:$S$204)</f>
        <v>4735</v>
      </c>
      <c r="T6" s="60">
        <f>I6+Q6</f>
        <v>1722535</v>
      </c>
      <c r="U6" s="60">
        <v>-3974</v>
      </c>
      <c r="V6" s="60">
        <f>SUMIF($AE$7:$AE$204,"=1",$V$7:$V$204)</f>
        <v>1232389</v>
      </c>
      <c r="W6" s="60">
        <v>1179556</v>
      </c>
      <c r="X6" s="60">
        <f>SUMIF($AE$7:$AE$204,"=1",X7:X204)</f>
        <v>52833</v>
      </c>
      <c r="Y6" s="60">
        <v>35806</v>
      </c>
      <c r="Z6" s="60">
        <f>SUMIF($AE$7:$AE$204,"=1",Z7:Z204)</f>
        <v>94817</v>
      </c>
      <c r="AA6" s="60">
        <f>SUMIF($AE$7:$AE$204,"=1",AA7:AA204)</f>
        <v>57627</v>
      </c>
      <c r="AB6" s="60">
        <f>SUMIF($AE$7:$AE$204,"=1",AB7:AB204)</f>
        <v>37190</v>
      </c>
      <c r="AC6" s="60">
        <f>SUMIF($AE$7:$AE$204,"=1",AC7:AC204)</f>
        <v>-6178</v>
      </c>
      <c r="AD6" s="14"/>
      <c r="AF6" s="16">
        <v>1143750</v>
      </c>
      <c r="AG6">
        <v>35806</v>
      </c>
      <c r="AJ6" s="74"/>
    </row>
    <row r="7" spans="1:33" ht="14.25" customHeight="1">
      <c r="A7" s="13" t="s">
        <v>54</v>
      </c>
      <c r="B7" s="13"/>
      <c r="C7" s="14">
        <f>D7+E7</f>
        <v>1409045</v>
      </c>
      <c r="D7" s="14">
        <f>SUM(D8:D19)</f>
        <v>1058455</v>
      </c>
      <c r="E7" s="14">
        <f aca="true" t="shared" si="0" ref="E7:N7">SUM(E8:E19)</f>
        <v>350590</v>
      </c>
      <c r="F7" s="15">
        <v>1150</v>
      </c>
      <c r="G7" s="15">
        <v>1950</v>
      </c>
      <c r="H7" s="13" t="s">
        <v>53</v>
      </c>
      <c r="I7" s="14">
        <f>SUM(I8:I19)</f>
        <v>190088</v>
      </c>
      <c r="J7" s="14">
        <f>SUM(J8:J19)</f>
        <v>95043</v>
      </c>
      <c r="K7" s="14">
        <f t="shared" si="0"/>
        <v>95045</v>
      </c>
      <c r="L7" s="14">
        <f t="shared" si="0"/>
        <v>24</v>
      </c>
      <c r="M7" s="14">
        <f t="shared" si="0"/>
        <v>716</v>
      </c>
      <c r="N7" s="14">
        <f t="shared" si="0"/>
        <v>984</v>
      </c>
      <c r="O7" s="14">
        <v>1150</v>
      </c>
      <c r="P7" s="13" t="s">
        <v>53</v>
      </c>
      <c r="Q7" s="14">
        <f aca="true" t="shared" si="1" ref="Q7:S7">SUM(Q8:Q19)</f>
        <v>113</v>
      </c>
      <c r="R7" s="14">
        <f t="shared" si="1"/>
        <v>56</v>
      </c>
      <c r="S7" s="14">
        <f t="shared" si="1"/>
        <v>57</v>
      </c>
      <c r="T7" s="60">
        <f aca="true" t="shared" si="2" ref="T7:T70">I7+Q7</f>
        <v>190201</v>
      </c>
      <c r="U7" s="60"/>
      <c r="V7" s="60">
        <f>J7+R7+U7</f>
        <v>95099</v>
      </c>
      <c r="W7" s="60">
        <v>90820</v>
      </c>
      <c r="X7" s="60">
        <f>V7-W7</f>
        <v>4279</v>
      </c>
      <c r="Y7" s="60">
        <v>13831</v>
      </c>
      <c r="Z7" s="60">
        <f>MAX(X7+Y7,0)</f>
        <v>18110</v>
      </c>
      <c r="AA7" s="60">
        <f>SUM(AA8:AA19)</f>
        <v>9058</v>
      </c>
      <c r="AB7" s="60">
        <f>SUM(AB8:AB19)</f>
        <v>9052</v>
      </c>
      <c r="AC7" s="60">
        <f>X7+Y7-Z7</f>
        <v>0</v>
      </c>
      <c r="AD7" s="14"/>
      <c r="AE7">
        <v>1</v>
      </c>
      <c r="AF7">
        <v>76989</v>
      </c>
      <c r="AG7">
        <v>13831</v>
      </c>
    </row>
    <row r="8" spans="1:34" s="3" customFormat="1" ht="14.25" customHeight="1">
      <c r="A8" s="22" t="s">
        <v>55</v>
      </c>
      <c r="B8" s="22">
        <v>601001</v>
      </c>
      <c r="C8" s="16">
        <f aca="true" t="shared" si="3" ref="C8:C19">D8+E8</f>
        <v>9916</v>
      </c>
      <c r="D8" s="16">
        <v>35</v>
      </c>
      <c r="E8" s="16">
        <v>9881</v>
      </c>
      <c r="F8" s="17">
        <v>1150</v>
      </c>
      <c r="G8" s="17">
        <v>1950</v>
      </c>
      <c r="H8" s="12">
        <v>0.5</v>
      </c>
      <c r="I8" s="16">
        <f>ROUND((D8*F8+E8*G8)/10000,0)</f>
        <v>1931</v>
      </c>
      <c r="J8" s="16">
        <f>ROUND((F8*D8*H8+G8*E8*H8)/10000,0)</f>
        <v>965</v>
      </c>
      <c r="K8" s="16">
        <f aca="true" t="shared" si="4" ref="K8:K27">I8-J8</f>
        <v>966</v>
      </c>
      <c r="L8" s="16">
        <v>0</v>
      </c>
      <c r="M8" s="16">
        <v>0</v>
      </c>
      <c r="N8" s="16">
        <f>L8*100-M8</f>
        <v>0</v>
      </c>
      <c r="O8" s="16">
        <v>1150</v>
      </c>
      <c r="P8" s="16">
        <v>0.5</v>
      </c>
      <c r="Q8" s="16">
        <f>ROUND(N8*O8/10000,0)</f>
        <v>0</v>
      </c>
      <c r="R8" s="16">
        <f>ROUND(N8*O8*P8/10000,0)</f>
        <v>0</v>
      </c>
      <c r="S8" s="16">
        <f>Q8-R8</f>
        <v>0</v>
      </c>
      <c r="T8" s="61">
        <f t="shared" si="2"/>
        <v>1931</v>
      </c>
      <c r="U8" s="61"/>
      <c r="V8" s="61">
        <f>J8+R8+U8</f>
        <v>965</v>
      </c>
      <c r="W8" s="61">
        <v>0</v>
      </c>
      <c r="X8" s="61">
        <f aca="true" t="shared" si="5" ref="X7:X38">V8-W8</f>
        <v>965</v>
      </c>
      <c r="Y8" s="61"/>
      <c r="Z8" s="61">
        <f aca="true" t="shared" si="6" ref="Z7:Z9">MAX(X8+Y8,0)</f>
        <v>965</v>
      </c>
      <c r="AA8" s="61"/>
      <c r="AB8" s="61">
        <f>Z8-AA8</f>
        <v>965</v>
      </c>
      <c r="AC8" s="61">
        <f aca="true" t="shared" si="7" ref="AC8:AC71">X8+Y8-Z8</f>
        <v>0</v>
      </c>
      <c r="AD8" s="16"/>
      <c r="AF8" s="3">
        <v>0</v>
      </c>
      <c r="AH8" s="3" t="e">
        <f>VLOOKUP(B8,'[2]Sheet1'!$B$4:$G$76,6,FALSE)</f>
        <v>#N/A</v>
      </c>
    </row>
    <row r="9" spans="1:34" s="3" customFormat="1" ht="14.25" customHeight="1">
      <c r="A9" s="12" t="s">
        <v>56</v>
      </c>
      <c r="B9" s="12">
        <v>601002</v>
      </c>
      <c r="C9" s="16">
        <f t="shared" si="3"/>
        <v>94555</v>
      </c>
      <c r="D9" s="16">
        <v>70281</v>
      </c>
      <c r="E9" s="16">
        <v>24274</v>
      </c>
      <c r="F9" s="17">
        <v>1150</v>
      </c>
      <c r="G9" s="17">
        <v>1950</v>
      </c>
      <c r="H9" s="12">
        <v>0.5</v>
      </c>
      <c r="I9" s="16">
        <f aca="true" t="shared" si="8" ref="I9:I27">ROUND((D9*F9+E9*G9)/10000,0)</f>
        <v>12816</v>
      </c>
      <c r="J9" s="16">
        <f aca="true" t="shared" si="9" ref="J9:J27">ROUND((F9*D9*H9+G9*E9*H9)/10000,0)</f>
        <v>6408</v>
      </c>
      <c r="K9" s="16">
        <f t="shared" si="4"/>
        <v>6408</v>
      </c>
      <c r="L9" s="16">
        <v>3</v>
      </c>
      <c r="M9" s="16">
        <v>0</v>
      </c>
      <c r="N9" s="16">
        <v>0</v>
      </c>
      <c r="O9" s="16">
        <v>1150</v>
      </c>
      <c r="P9" s="16">
        <v>0.5</v>
      </c>
      <c r="Q9" s="16">
        <f>ROUND(N9*O9/10000,0)</f>
        <v>0</v>
      </c>
      <c r="R9" s="16">
        <f aca="true" t="shared" si="10" ref="R9:R19">ROUND(N9*O9*P9/10000,0)</f>
        <v>0</v>
      </c>
      <c r="S9" s="16">
        <f aca="true" t="shared" si="11" ref="S9:S79">Q9-R9</f>
        <v>0</v>
      </c>
      <c r="T9" s="61">
        <f t="shared" si="2"/>
        <v>12816</v>
      </c>
      <c r="U9" s="61"/>
      <c r="V9" s="61">
        <f aca="true" t="shared" si="12" ref="V9:V72">J9+R9+U9</f>
        <v>6408</v>
      </c>
      <c r="W9" s="61">
        <v>6892</v>
      </c>
      <c r="X9" s="61">
        <f t="shared" si="5"/>
        <v>-484</v>
      </c>
      <c r="Y9" s="61">
        <v>1000</v>
      </c>
      <c r="Z9" s="61">
        <f t="shared" si="6"/>
        <v>516</v>
      </c>
      <c r="AA9" s="61"/>
      <c r="AB9" s="61">
        <f aca="true" t="shared" si="13" ref="AB9:AB19">Z9-AA9</f>
        <v>516</v>
      </c>
      <c r="AC9" s="61">
        <f t="shared" si="7"/>
        <v>0</v>
      </c>
      <c r="AD9" s="16"/>
      <c r="AF9" s="3">
        <v>5892</v>
      </c>
      <c r="AG9" s="3">
        <v>1000</v>
      </c>
      <c r="AH9" s="3" t="e">
        <f>VLOOKUP(B9,'[2]Sheet1'!$B$4:$G$76,6,FALSE)</f>
        <v>#N/A</v>
      </c>
    </row>
    <row r="10" spans="1:34" s="3" customFormat="1" ht="14.25" customHeight="1">
      <c r="A10" s="12" t="s">
        <v>57</v>
      </c>
      <c r="B10" s="12">
        <v>601003</v>
      </c>
      <c r="C10" s="16">
        <f t="shared" si="3"/>
        <v>119573</v>
      </c>
      <c r="D10" s="16">
        <v>88931</v>
      </c>
      <c r="E10" s="16">
        <v>30642</v>
      </c>
      <c r="F10" s="17">
        <v>1150</v>
      </c>
      <c r="G10" s="17">
        <v>1950</v>
      </c>
      <c r="H10" s="12">
        <v>0.5</v>
      </c>
      <c r="I10" s="16">
        <f t="shared" si="8"/>
        <v>16202</v>
      </c>
      <c r="J10" s="16">
        <f t="shared" si="9"/>
        <v>8101</v>
      </c>
      <c r="K10" s="16">
        <f t="shared" si="4"/>
        <v>8101</v>
      </c>
      <c r="L10" s="16">
        <v>1</v>
      </c>
      <c r="M10" s="16">
        <v>0</v>
      </c>
      <c r="N10" s="16">
        <v>0</v>
      </c>
      <c r="O10" s="16">
        <v>1150</v>
      </c>
      <c r="P10" s="16">
        <v>0.5</v>
      </c>
      <c r="Q10" s="16">
        <f aca="true" t="shared" si="14" ref="Q10:Q19">ROUND(N10*O10/10000,0)</f>
        <v>0</v>
      </c>
      <c r="R10" s="16">
        <f t="shared" si="10"/>
        <v>0</v>
      </c>
      <c r="S10" s="16">
        <f t="shared" si="11"/>
        <v>0</v>
      </c>
      <c r="T10" s="61">
        <f t="shared" si="2"/>
        <v>16202</v>
      </c>
      <c r="U10" s="61"/>
      <c r="V10" s="61">
        <f t="shared" si="12"/>
        <v>8101</v>
      </c>
      <c r="W10" s="61">
        <v>7910</v>
      </c>
      <c r="X10" s="61">
        <f t="shared" si="5"/>
        <v>191</v>
      </c>
      <c r="Y10" s="61">
        <v>1000</v>
      </c>
      <c r="Z10" s="61">
        <f aca="true" t="shared" si="15" ref="Z9:Z72">MAX(X10+Y10,0)</f>
        <v>1191</v>
      </c>
      <c r="AA10" s="61"/>
      <c r="AB10" s="61">
        <f t="shared" si="13"/>
        <v>1191</v>
      </c>
      <c r="AC10" s="61">
        <f t="shared" si="7"/>
        <v>0</v>
      </c>
      <c r="AD10" s="16"/>
      <c r="AF10" s="3">
        <v>6910</v>
      </c>
      <c r="AG10" s="3">
        <v>1000</v>
      </c>
      <c r="AH10" s="3" t="e">
        <f>VLOOKUP(B10,'[2]Sheet1'!$B$4:$G$76,6,FALSE)</f>
        <v>#N/A</v>
      </c>
    </row>
    <row r="11" spans="1:34" s="3" customFormat="1" ht="14.25" customHeight="1">
      <c r="A11" s="12" t="s">
        <v>58</v>
      </c>
      <c r="B11" s="12">
        <v>601004</v>
      </c>
      <c r="C11" s="16">
        <f t="shared" si="3"/>
        <v>86677</v>
      </c>
      <c r="D11" s="16">
        <v>62561</v>
      </c>
      <c r="E11" s="16">
        <v>24116</v>
      </c>
      <c r="F11" s="17">
        <v>1150</v>
      </c>
      <c r="G11" s="17">
        <v>1950</v>
      </c>
      <c r="H11" s="12">
        <v>0.5</v>
      </c>
      <c r="I11" s="16">
        <f t="shared" si="8"/>
        <v>11897</v>
      </c>
      <c r="J11" s="16">
        <f t="shared" si="9"/>
        <v>5949</v>
      </c>
      <c r="K11" s="16">
        <f t="shared" si="4"/>
        <v>5948</v>
      </c>
      <c r="L11" s="16">
        <v>1</v>
      </c>
      <c r="M11" s="16">
        <v>0</v>
      </c>
      <c r="N11" s="16">
        <v>0</v>
      </c>
      <c r="O11" s="16">
        <v>1150</v>
      </c>
      <c r="P11" s="16">
        <v>0.5</v>
      </c>
      <c r="Q11" s="16">
        <f t="shared" si="14"/>
        <v>0</v>
      </c>
      <c r="R11" s="16">
        <f t="shared" si="10"/>
        <v>0</v>
      </c>
      <c r="S11" s="16">
        <f t="shared" si="11"/>
        <v>0</v>
      </c>
      <c r="T11" s="61">
        <f t="shared" si="2"/>
        <v>11897</v>
      </c>
      <c r="U11" s="61"/>
      <c r="V11" s="61">
        <f t="shared" si="12"/>
        <v>5949</v>
      </c>
      <c r="W11" s="61">
        <v>5708</v>
      </c>
      <c r="X11" s="61">
        <f t="shared" si="5"/>
        <v>241</v>
      </c>
      <c r="Y11" s="61">
        <v>1000</v>
      </c>
      <c r="Z11" s="61">
        <f t="shared" si="15"/>
        <v>1241</v>
      </c>
      <c r="AA11" s="61">
        <f>AH11</f>
        <v>1241</v>
      </c>
      <c r="AB11" s="61">
        <f t="shared" si="13"/>
        <v>0</v>
      </c>
      <c r="AC11" s="61">
        <f t="shared" si="7"/>
        <v>0</v>
      </c>
      <c r="AD11" s="16"/>
      <c r="AF11" s="3">
        <v>4708</v>
      </c>
      <c r="AG11" s="3">
        <v>1000</v>
      </c>
      <c r="AH11" s="3">
        <f>VLOOKUP(B11,'[2]Sheet1'!$B$4:$G$76,6,FALSE)</f>
        <v>1241</v>
      </c>
    </row>
    <row r="12" spans="1:34" s="3" customFormat="1" ht="14.25" customHeight="1">
      <c r="A12" s="12" t="s">
        <v>59</v>
      </c>
      <c r="B12" s="12">
        <v>601005</v>
      </c>
      <c r="C12" s="16">
        <f t="shared" si="3"/>
        <v>149104</v>
      </c>
      <c r="D12" s="16">
        <v>114572</v>
      </c>
      <c r="E12" s="16">
        <v>34532</v>
      </c>
      <c r="F12" s="17">
        <v>1150</v>
      </c>
      <c r="G12" s="17">
        <v>1950</v>
      </c>
      <c r="H12" s="12">
        <v>0.5</v>
      </c>
      <c r="I12" s="16">
        <f t="shared" si="8"/>
        <v>19910</v>
      </c>
      <c r="J12" s="16">
        <f t="shared" si="9"/>
        <v>9955</v>
      </c>
      <c r="K12" s="16">
        <f t="shared" si="4"/>
        <v>9955</v>
      </c>
      <c r="L12" s="16">
        <v>2</v>
      </c>
      <c r="M12" s="16">
        <v>83</v>
      </c>
      <c r="N12" s="16">
        <f aca="true" t="shared" si="16" ref="N12:N19">L12*100-M12</f>
        <v>117</v>
      </c>
      <c r="O12" s="16">
        <v>1150</v>
      </c>
      <c r="P12" s="16">
        <v>0.5</v>
      </c>
      <c r="Q12" s="16">
        <f t="shared" si="14"/>
        <v>13</v>
      </c>
      <c r="R12" s="16">
        <f t="shared" si="10"/>
        <v>7</v>
      </c>
      <c r="S12" s="16">
        <f t="shared" si="11"/>
        <v>6</v>
      </c>
      <c r="T12" s="61">
        <f t="shared" si="2"/>
        <v>19923</v>
      </c>
      <c r="U12" s="61"/>
      <c r="V12" s="61">
        <f t="shared" si="12"/>
        <v>9962</v>
      </c>
      <c r="W12" s="61">
        <v>9733</v>
      </c>
      <c r="X12" s="61">
        <f t="shared" si="5"/>
        <v>229</v>
      </c>
      <c r="Y12" s="61">
        <v>1000</v>
      </c>
      <c r="Z12" s="61">
        <f t="shared" si="15"/>
        <v>1229</v>
      </c>
      <c r="AA12" s="61">
        <f>AH12</f>
        <v>1229</v>
      </c>
      <c r="AB12" s="61">
        <f t="shared" si="13"/>
        <v>0</v>
      </c>
      <c r="AC12" s="61">
        <f t="shared" si="7"/>
        <v>0</v>
      </c>
      <c r="AD12" s="16"/>
      <c r="AF12" s="3">
        <v>8733</v>
      </c>
      <c r="AG12" s="3">
        <v>1000</v>
      </c>
      <c r="AH12" s="3">
        <f>VLOOKUP(B12,'[2]Sheet1'!$B$4:$G$76,6,FALSE)</f>
        <v>1229</v>
      </c>
    </row>
    <row r="13" spans="1:34" s="3" customFormat="1" ht="14.25" customHeight="1">
      <c r="A13" s="12" t="s">
        <v>60</v>
      </c>
      <c r="B13" s="12">
        <v>601006</v>
      </c>
      <c r="C13" s="16">
        <f t="shared" si="3"/>
        <v>206116</v>
      </c>
      <c r="D13" s="16">
        <v>161204</v>
      </c>
      <c r="E13" s="16">
        <v>44912</v>
      </c>
      <c r="F13" s="17">
        <v>1150</v>
      </c>
      <c r="G13" s="17">
        <v>1950</v>
      </c>
      <c r="H13" s="12">
        <v>0.5</v>
      </c>
      <c r="I13" s="16">
        <f t="shared" si="8"/>
        <v>27296</v>
      </c>
      <c r="J13" s="16">
        <f t="shared" si="9"/>
        <v>13648</v>
      </c>
      <c r="K13" s="16">
        <f t="shared" si="4"/>
        <v>13648</v>
      </c>
      <c r="L13" s="16">
        <v>5</v>
      </c>
      <c r="M13" s="16">
        <v>97</v>
      </c>
      <c r="N13" s="16">
        <f t="shared" si="16"/>
        <v>403</v>
      </c>
      <c r="O13" s="16">
        <v>1150</v>
      </c>
      <c r="P13" s="16">
        <v>0.5</v>
      </c>
      <c r="Q13" s="16">
        <f t="shared" si="14"/>
        <v>46</v>
      </c>
      <c r="R13" s="16">
        <f t="shared" si="10"/>
        <v>23</v>
      </c>
      <c r="S13" s="16">
        <f t="shared" si="11"/>
        <v>23</v>
      </c>
      <c r="T13" s="61">
        <f t="shared" si="2"/>
        <v>27342</v>
      </c>
      <c r="U13" s="61"/>
      <c r="V13" s="61">
        <f t="shared" si="12"/>
        <v>13671</v>
      </c>
      <c r="W13" s="61">
        <v>13164</v>
      </c>
      <c r="X13" s="61">
        <f t="shared" si="5"/>
        <v>507</v>
      </c>
      <c r="Y13" s="61">
        <v>2000</v>
      </c>
      <c r="Z13" s="61">
        <f t="shared" si="15"/>
        <v>2507</v>
      </c>
      <c r="AA13" s="61"/>
      <c r="AB13" s="61">
        <f t="shared" si="13"/>
        <v>2507</v>
      </c>
      <c r="AC13" s="61">
        <f t="shared" si="7"/>
        <v>0</v>
      </c>
      <c r="AD13" s="16"/>
      <c r="AF13" s="3">
        <v>11164</v>
      </c>
      <c r="AG13" s="3">
        <v>2000</v>
      </c>
      <c r="AH13" s="3" t="e">
        <f>VLOOKUP(B13,'[2]Sheet1'!$B$4:$G$76,6,FALSE)</f>
        <v>#N/A</v>
      </c>
    </row>
    <row r="14" spans="1:34" s="3" customFormat="1" ht="14.25" customHeight="1">
      <c r="A14" s="12" t="s">
        <v>61</v>
      </c>
      <c r="B14" s="12">
        <v>601007</v>
      </c>
      <c r="C14" s="16">
        <f t="shared" si="3"/>
        <v>90784</v>
      </c>
      <c r="D14" s="16">
        <v>67601</v>
      </c>
      <c r="E14" s="16">
        <v>23183</v>
      </c>
      <c r="F14" s="17">
        <v>1150</v>
      </c>
      <c r="G14" s="17">
        <v>1950</v>
      </c>
      <c r="H14" s="12">
        <v>0.5</v>
      </c>
      <c r="I14" s="16">
        <f t="shared" si="8"/>
        <v>12295</v>
      </c>
      <c r="J14" s="16">
        <f t="shared" si="9"/>
        <v>6147</v>
      </c>
      <c r="K14" s="16">
        <f t="shared" si="4"/>
        <v>6148</v>
      </c>
      <c r="L14" s="16">
        <v>2</v>
      </c>
      <c r="M14" s="16">
        <v>58</v>
      </c>
      <c r="N14" s="16">
        <f t="shared" si="16"/>
        <v>142</v>
      </c>
      <c r="O14" s="16">
        <v>1150</v>
      </c>
      <c r="P14" s="16">
        <v>0.5</v>
      </c>
      <c r="Q14" s="16">
        <f t="shared" si="14"/>
        <v>16</v>
      </c>
      <c r="R14" s="16">
        <f t="shared" si="10"/>
        <v>8</v>
      </c>
      <c r="S14" s="16">
        <f t="shared" si="11"/>
        <v>8</v>
      </c>
      <c r="T14" s="61">
        <f t="shared" si="2"/>
        <v>12311</v>
      </c>
      <c r="U14" s="61"/>
      <c r="V14" s="61">
        <f t="shared" si="12"/>
        <v>6155</v>
      </c>
      <c r="W14" s="61">
        <v>5680</v>
      </c>
      <c r="X14" s="61">
        <f t="shared" si="5"/>
        <v>475</v>
      </c>
      <c r="Y14" s="61">
        <v>1000</v>
      </c>
      <c r="Z14" s="61">
        <f t="shared" si="15"/>
        <v>1475</v>
      </c>
      <c r="AA14" s="61">
        <f>AH14</f>
        <v>1475</v>
      </c>
      <c r="AB14" s="61">
        <f t="shared" si="13"/>
        <v>0</v>
      </c>
      <c r="AC14" s="61">
        <f t="shared" si="7"/>
        <v>0</v>
      </c>
      <c r="AD14" s="16"/>
      <c r="AF14" s="3">
        <v>4680</v>
      </c>
      <c r="AG14" s="3">
        <v>1000</v>
      </c>
      <c r="AH14" s="3">
        <f>VLOOKUP(B14,'[2]Sheet1'!$B$4:$G$76,6,FALSE)</f>
        <v>1475</v>
      </c>
    </row>
    <row r="15" spans="1:34" s="3" customFormat="1" ht="14.25" customHeight="1">
      <c r="A15" s="12" t="s">
        <v>62</v>
      </c>
      <c r="B15" s="12">
        <v>601008</v>
      </c>
      <c r="C15" s="16">
        <f t="shared" si="3"/>
        <v>187123</v>
      </c>
      <c r="D15" s="16">
        <v>143091</v>
      </c>
      <c r="E15" s="16">
        <v>44032</v>
      </c>
      <c r="F15" s="17">
        <v>1150</v>
      </c>
      <c r="G15" s="17">
        <v>1950</v>
      </c>
      <c r="H15" s="12">
        <v>0.5</v>
      </c>
      <c r="I15" s="16">
        <f t="shared" si="8"/>
        <v>25042</v>
      </c>
      <c r="J15" s="16">
        <f t="shared" si="9"/>
        <v>12521</v>
      </c>
      <c r="K15" s="16">
        <f t="shared" si="4"/>
        <v>12521</v>
      </c>
      <c r="L15" s="16">
        <v>2</v>
      </c>
      <c r="M15" s="16">
        <v>141</v>
      </c>
      <c r="N15" s="16">
        <f t="shared" si="16"/>
        <v>59</v>
      </c>
      <c r="O15" s="16">
        <v>1150</v>
      </c>
      <c r="P15" s="16">
        <v>0.5</v>
      </c>
      <c r="Q15" s="16">
        <f t="shared" si="14"/>
        <v>7</v>
      </c>
      <c r="R15" s="16">
        <f t="shared" si="10"/>
        <v>3</v>
      </c>
      <c r="S15" s="16">
        <f t="shared" si="11"/>
        <v>4</v>
      </c>
      <c r="T15" s="61">
        <f t="shared" si="2"/>
        <v>25049</v>
      </c>
      <c r="U15" s="61"/>
      <c r="V15" s="61">
        <f t="shared" si="12"/>
        <v>12524</v>
      </c>
      <c r="W15" s="61">
        <v>12302</v>
      </c>
      <c r="X15" s="61">
        <f t="shared" si="5"/>
        <v>222</v>
      </c>
      <c r="Y15" s="61">
        <v>2000</v>
      </c>
      <c r="Z15" s="61">
        <f t="shared" si="15"/>
        <v>2222</v>
      </c>
      <c r="AA15" s="61"/>
      <c r="AB15" s="61">
        <f t="shared" si="13"/>
        <v>2222</v>
      </c>
      <c r="AC15" s="61">
        <f t="shared" si="7"/>
        <v>0</v>
      </c>
      <c r="AD15" s="16"/>
      <c r="AF15" s="3">
        <v>10302</v>
      </c>
      <c r="AG15" s="3">
        <v>2000</v>
      </c>
      <c r="AH15" s="3" t="e">
        <f>VLOOKUP(B15,'[2]Sheet1'!$B$4:$G$76,6,FALSE)</f>
        <v>#N/A</v>
      </c>
    </row>
    <row r="16" spans="1:34" s="3" customFormat="1" ht="14.25" customHeight="1">
      <c r="A16" s="12" t="s">
        <v>63</v>
      </c>
      <c r="B16" s="12">
        <v>601009</v>
      </c>
      <c r="C16" s="16">
        <f t="shared" si="3"/>
        <v>195684</v>
      </c>
      <c r="D16" s="16">
        <v>147955</v>
      </c>
      <c r="E16" s="16">
        <v>47729</v>
      </c>
      <c r="F16" s="17">
        <v>1150</v>
      </c>
      <c r="G16" s="17">
        <v>1950</v>
      </c>
      <c r="H16" s="12">
        <v>0.5</v>
      </c>
      <c r="I16" s="16">
        <f t="shared" si="8"/>
        <v>26322</v>
      </c>
      <c r="J16" s="16">
        <f t="shared" si="9"/>
        <v>13161</v>
      </c>
      <c r="K16" s="16">
        <f t="shared" si="4"/>
        <v>13161</v>
      </c>
      <c r="L16" s="16">
        <v>0</v>
      </c>
      <c r="M16" s="16">
        <v>0</v>
      </c>
      <c r="N16" s="16">
        <f t="shared" si="16"/>
        <v>0</v>
      </c>
      <c r="O16" s="16">
        <v>1150</v>
      </c>
      <c r="P16" s="16">
        <v>0.5</v>
      </c>
      <c r="Q16" s="16">
        <f t="shared" si="14"/>
        <v>0</v>
      </c>
      <c r="R16" s="16">
        <f t="shared" si="10"/>
        <v>0</v>
      </c>
      <c r="S16" s="16">
        <f t="shared" si="11"/>
        <v>0</v>
      </c>
      <c r="T16" s="61">
        <f t="shared" si="2"/>
        <v>26322</v>
      </c>
      <c r="U16" s="61"/>
      <c r="V16" s="61">
        <f t="shared" si="12"/>
        <v>13161</v>
      </c>
      <c r="W16" s="61">
        <v>12502</v>
      </c>
      <c r="X16" s="61">
        <f t="shared" si="5"/>
        <v>659</v>
      </c>
      <c r="Y16" s="61">
        <v>2000</v>
      </c>
      <c r="Z16" s="61">
        <f t="shared" si="15"/>
        <v>2659</v>
      </c>
      <c r="AA16" s="61">
        <f>AH16</f>
        <v>2659</v>
      </c>
      <c r="AB16" s="61">
        <f t="shared" si="13"/>
        <v>0</v>
      </c>
      <c r="AC16" s="61">
        <f t="shared" si="7"/>
        <v>0</v>
      </c>
      <c r="AD16" s="16"/>
      <c r="AF16" s="3">
        <v>10502</v>
      </c>
      <c r="AG16" s="3">
        <v>2000</v>
      </c>
      <c r="AH16" s="3">
        <f>VLOOKUP(B16,'[2]Sheet1'!$B$4:$G$76,6,FALSE)</f>
        <v>2659</v>
      </c>
    </row>
    <row r="17" spans="1:34" s="3" customFormat="1" ht="14.25" customHeight="1">
      <c r="A17" s="12" t="s">
        <v>64</v>
      </c>
      <c r="B17" s="12">
        <v>601010</v>
      </c>
      <c r="C17" s="16">
        <f t="shared" si="3"/>
        <v>63030</v>
      </c>
      <c r="D17" s="16">
        <v>47309</v>
      </c>
      <c r="E17" s="16">
        <v>15721</v>
      </c>
      <c r="F17" s="17">
        <v>1150</v>
      </c>
      <c r="G17" s="17">
        <v>1950</v>
      </c>
      <c r="H17" s="12">
        <v>0.5</v>
      </c>
      <c r="I17" s="16">
        <f t="shared" si="8"/>
        <v>8506</v>
      </c>
      <c r="J17" s="16">
        <f t="shared" si="9"/>
        <v>4253</v>
      </c>
      <c r="K17" s="16">
        <f t="shared" si="4"/>
        <v>4253</v>
      </c>
      <c r="L17" s="16">
        <v>2</v>
      </c>
      <c r="M17" s="16">
        <v>0</v>
      </c>
      <c r="N17" s="16">
        <v>0</v>
      </c>
      <c r="O17" s="16">
        <v>1150</v>
      </c>
      <c r="P17" s="16">
        <v>0.5</v>
      </c>
      <c r="Q17" s="16">
        <f t="shared" si="14"/>
        <v>0</v>
      </c>
      <c r="R17" s="16">
        <f t="shared" si="10"/>
        <v>0</v>
      </c>
      <c r="S17" s="16">
        <f t="shared" si="11"/>
        <v>0</v>
      </c>
      <c r="T17" s="61">
        <f t="shared" si="2"/>
        <v>8506</v>
      </c>
      <c r="U17" s="61"/>
      <c r="V17" s="61">
        <f t="shared" si="12"/>
        <v>4253</v>
      </c>
      <c r="W17" s="61">
        <v>4065</v>
      </c>
      <c r="X17" s="61">
        <f t="shared" si="5"/>
        <v>188</v>
      </c>
      <c r="Y17" s="61">
        <v>831</v>
      </c>
      <c r="Z17" s="61">
        <f t="shared" si="15"/>
        <v>1019</v>
      </c>
      <c r="AA17" s="61">
        <f>AH17</f>
        <v>1019</v>
      </c>
      <c r="AB17" s="61">
        <f t="shared" si="13"/>
        <v>0</v>
      </c>
      <c r="AC17" s="61">
        <f t="shared" si="7"/>
        <v>0</v>
      </c>
      <c r="AD17" s="16"/>
      <c r="AF17" s="3">
        <v>3234</v>
      </c>
      <c r="AG17" s="3">
        <v>831</v>
      </c>
      <c r="AH17" s="3">
        <f>VLOOKUP(B17,'[2]Sheet1'!$B$4:$G$76,6,FALSE)</f>
        <v>1019</v>
      </c>
    </row>
    <row r="18" spans="1:34" s="3" customFormat="1" ht="14.25" customHeight="1">
      <c r="A18" s="12" t="s">
        <v>65</v>
      </c>
      <c r="B18" s="12">
        <v>601012</v>
      </c>
      <c r="C18" s="16">
        <f t="shared" si="3"/>
        <v>71773</v>
      </c>
      <c r="D18" s="16">
        <v>53010</v>
      </c>
      <c r="E18" s="16">
        <v>18763</v>
      </c>
      <c r="F18" s="17">
        <v>1150</v>
      </c>
      <c r="G18" s="17">
        <v>1950</v>
      </c>
      <c r="H18" s="12">
        <v>0.5</v>
      </c>
      <c r="I18" s="16">
        <f t="shared" si="8"/>
        <v>9755</v>
      </c>
      <c r="J18" s="16">
        <f t="shared" si="9"/>
        <v>4877</v>
      </c>
      <c r="K18" s="16">
        <f t="shared" si="4"/>
        <v>4878</v>
      </c>
      <c r="L18" s="16">
        <v>2</v>
      </c>
      <c r="M18" s="16">
        <v>81</v>
      </c>
      <c r="N18" s="16">
        <f t="shared" si="16"/>
        <v>119</v>
      </c>
      <c r="O18" s="16">
        <v>1150</v>
      </c>
      <c r="P18" s="16">
        <v>0.5</v>
      </c>
      <c r="Q18" s="16">
        <f t="shared" si="14"/>
        <v>14</v>
      </c>
      <c r="R18" s="16">
        <f t="shared" si="10"/>
        <v>7</v>
      </c>
      <c r="S18" s="16">
        <f t="shared" si="11"/>
        <v>7</v>
      </c>
      <c r="T18" s="61">
        <f t="shared" si="2"/>
        <v>9769</v>
      </c>
      <c r="U18" s="61"/>
      <c r="V18" s="61">
        <f t="shared" si="12"/>
        <v>4884</v>
      </c>
      <c r="W18" s="61">
        <v>4449</v>
      </c>
      <c r="X18" s="61">
        <f t="shared" si="5"/>
        <v>435</v>
      </c>
      <c r="Y18" s="61">
        <v>1000</v>
      </c>
      <c r="Z18" s="61">
        <f t="shared" si="15"/>
        <v>1435</v>
      </c>
      <c r="AA18" s="61">
        <f>AH18</f>
        <v>1435</v>
      </c>
      <c r="AB18" s="61">
        <f t="shared" si="13"/>
        <v>0</v>
      </c>
      <c r="AC18" s="61">
        <f t="shared" si="7"/>
        <v>0</v>
      </c>
      <c r="AD18" s="16"/>
      <c r="AF18" s="3">
        <v>3449</v>
      </c>
      <c r="AG18" s="3">
        <v>1000</v>
      </c>
      <c r="AH18" s="3">
        <f>VLOOKUP(B18,'[2]Sheet1'!$B$4:$G$76,6,FALSE)</f>
        <v>1435</v>
      </c>
    </row>
    <row r="19" spans="1:34" s="3" customFormat="1" ht="14.25" customHeight="1">
      <c r="A19" s="12" t="s">
        <v>66</v>
      </c>
      <c r="B19" s="12">
        <v>601013</v>
      </c>
      <c r="C19" s="16">
        <f t="shared" si="3"/>
        <v>134710</v>
      </c>
      <c r="D19" s="16">
        <v>101905</v>
      </c>
      <c r="E19" s="16">
        <v>32805</v>
      </c>
      <c r="F19" s="17">
        <v>1150</v>
      </c>
      <c r="G19" s="17">
        <v>1950</v>
      </c>
      <c r="H19" s="12">
        <v>0.5</v>
      </c>
      <c r="I19" s="16">
        <f t="shared" si="8"/>
        <v>18116</v>
      </c>
      <c r="J19" s="16">
        <f t="shared" si="9"/>
        <v>9058</v>
      </c>
      <c r="K19" s="16">
        <f t="shared" si="4"/>
        <v>9058</v>
      </c>
      <c r="L19" s="16">
        <v>4</v>
      </c>
      <c r="M19" s="16">
        <v>256</v>
      </c>
      <c r="N19" s="16">
        <f t="shared" si="16"/>
        <v>144</v>
      </c>
      <c r="O19" s="16">
        <v>1150</v>
      </c>
      <c r="P19" s="16">
        <v>0.5</v>
      </c>
      <c r="Q19" s="16">
        <f t="shared" si="14"/>
        <v>17</v>
      </c>
      <c r="R19" s="16">
        <f t="shared" si="10"/>
        <v>8</v>
      </c>
      <c r="S19" s="16">
        <f t="shared" si="11"/>
        <v>9</v>
      </c>
      <c r="T19" s="61">
        <f t="shared" si="2"/>
        <v>18133</v>
      </c>
      <c r="U19" s="61"/>
      <c r="V19" s="61">
        <f t="shared" si="12"/>
        <v>9066</v>
      </c>
      <c r="W19" s="61">
        <v>8415</v>
      </c>
      <c r="X19" s="61">
        <f t="shared" si="5"/>
        <v>651</v>
      </c>
      <c r="Y19" s="61">
        <v>1000</v>
      </c>
      <c r="Z19" s="61">
        <f t="shared" si="15"/>
        <v>1651</v>
      </c>
      <c r="AA19" s="61"/>
      <c r="AB19" s="61">
        <f t="shared" si="13"/>
        <v>1651</v>
      </c>
      <c r="AC19" s="61">
        <f t="shared" si="7"/>
        <v>0</v>
      </c>
      <c r="AD19" s="16"/>
      <c r="AF19" s="3">
        <v>7415</v>
      </c>
      <c r="AG19" s="3">
        <v>1000</v>
      </c>
      <c r="AH19" s="3" t="e">
        <f>VLOOKUP(B19,'[2]Sheet1'!$B$4:$G$76,6,FALSE)</f>
        <v>#N/A</v>
      </c>
    </row>
    <row r="20" spans="1:32" ht="15">
      <c r="A20" s="13" t="s">
        <v>67</v>
      </c>
      <c r="B20" s="13"/>
      <c r="C20" s="14"/>
      <c r="D20" s="14"/>
      <c r="E20" s="14"/>
      <c r="F20" s="15"/>
      <c r="G20" s="15"/>
      <c r="H20" s="13"/>
      <c r="I20" s="14">
        <f t="shared" si="8"/>
        <v>0</v>
      </c>
      <c r="J20" s="14">
        <f t="shared" si="9"/>
        <v>0</v>
      </c>
      <c r="K20" s="14">
        <f t="shared" si="4"/>
        <v>0</v>
      </c>
      <c r="L20" s="14">
        <v>0</v>
      </c>
      <c r="M20" s="14">
        <v>0</v>
      </c>
      <c r="N20" s="14">
        <v>0</v>
      </c>
      <c r="O20" s="14"/>
      <c r="P20" s="13"/>
      <c r="Q20" s="14">
        <v>0</v>
      </c>
      <c r="R20" s="14">
        <v>0</v>
      </c>
      <c r="S20" s="14">
        <v>0</v>
      </c>
      <c r="T20" s="60">
        <f t="shared" si="2"/>
        <v>0</v>
      </c>
      <c r="U20" s="60"/>
      <c r="V20" s="60">
        <f t="shared" si="12"/>
        <v>0</v>
      </c>
      <c r="W20" s="60">
        <v>0</v>
      </c>
      <c r="X20" s="60">
        <f t="shared" si="5"/>
        <v>0</v>
      </c>
      <c r="Y20" s="60"/>
      <c r="Z20" s="60">
        <f t="shared" si="15"/>
        <v>0</v>
      </c>
      <c r="AA20" s="60">
        <f>SUM(AA21:AA27)</f>
        <v>0</v>
      </c>
      <c r="AB20" s="60">
        <f>SUM(AB21:AB27)</f>
        <v>0</v>
      </c>
      <c r="AC20" s="60">
        <f t="shared" si="7"/>
        <v>0</v>
      </c>
      <c r="AD20" s="14"/>
      <c r="AE20">
        <v>1</v>
      </c>
      <c r="AF20">
        <v>0</v>
      </c>
    </row>
    <row r="21" spans="1:34" s="3" customFormat="1" ht="15">
      <c r="A21" s="22" t="s">
        <v>68</v>
      </c>
      <c r="B21" s="22">
        <v>602001</v>
      </c>
      <c r="C21" s="16"/>
      <c r="D21" s="16"/>
      <c r="E21" s="16"/>
      <c r="F21" s="17"/>
      <c r="G21" s="17"/>
      <c r="H21" s="12"/>
      <c r="I21" s="16">
        <f t="shared" si="8"/>
        <v>0</v>
      </c>
      <c r="J21" s="16">
        <f t="shared" si="9"/>
        <v>0</v>
      </c>
      <c r="K21" s="16">
        <f t="shared" si="4"/>
        <v>0</v>
      </c>
      <c r="L21" s="16">
        <v>0</v>
      </c>
      <c r="M21" s="16">
        <v>0</v>
      </c>
      <c r="N21" s="16">
        <v>0</v>
      </c>
      <c r="O21" s="16"/>
      <c r="P21" s="16"/>
      <c r="Q21" s="16">
        <v>0</v>
      </c>
      <c r="R21" s="16">
        <v>0</v>
      </c>
      <c r="S21" s="16">
        <f t="shared" si="11"/>
        <v>0</v>
      </c>
      <c r="T21" s="61">
        <f t="shared" si="2"/>
        <v>0</v>
      </c>
      <c r="U21" s="61"/>
      <c r="V21" s="61">
        <f t="shared" si="12"/>
        <v>0</v>
      </c>
      <c r="W21" s="61">
        <v>0</v>
      </c>
      <c r="X21" s="61">
        <f t="shared" si="5"/>
        <v>0</v>
      </c>
      <c r="Y21" s="61"/>
      <c r="Z21" s="61">
        <f t="shared" si="15"/>
        <v>0</v>
      </c>
      <c r="AA21" s="61"/>
      <c r="AB21" s="61">
        <f aca="true" t="shared" si="17" ref="AB21:AB27">Z21-AA21</f>
        <v>0</v>
      </c>
      <c r="AC21" s="61">
        <f t="shared" si="7"/>
        <v>0</v>
      </c>
      <c r="AD21" s="16"/>
      <c r="AF21" s="3">
        <v>0</v>
      </c>
      <c r="AH21" s="3" t="e">
        <f>VLOOKUP(B21,'[2]Sheet1'!$B$4:$G$76,6,FALSE)</f>
        <v>#N/A</v>
      </c>
    </row>
    <row r="22" spans="1:34" s="3" customFormat="1" ht="15">
      <c r="A22" s="12" t="s">
        <v>69</v>
      </c>
      <c r="B22" s="12">
        <v>602002</v>
      </c>
      <c r="C22" s="16"/>
      <c r="D22" s="16"/>
      <c r="E22" s="16"/>
      <c r="F22" s="17"/>
      <c r="G22" s="17"/>
      <c r="H22" s="12"/>
      <c r="I22" s="16">
        <f t="shared" si="8"/>
        <v>0</v>
      </c>
      <c r="J22" s="16">
        <f t="shared" si="9"/>
        <v>0</v>
      </c>
      <c r="K22" s="16">
        <f t="shared" si="4"/>
        <v>0</v>
      </c>
      <c r="L22" s="16">
        <v>0</v>
      </c>
      <c r="M22" s="16">
        <v>0</v>
      </c>
      <c r="N22" s="16">
        <v>0</v>
      </c>
      <c r="O22" s="16"/>
      <c r="P22" s="16"/>
      <c r="Q22" s="16">
        <v>0</v>
      </c>
      <c r="R22" s="16">
        <v>0</v>
      </c>
      <c r="S22" s="16">
        <f t="shared" si="11"/>
        <v>0</v>
      </c>
      <c r="T22" s="61">
        <f t="shared" si="2"/>
        <v>0</v>
      </c>
      <c r="U22" s="61"/>
      <c r="V22" s="61">
        <f t="shared" si="12"/>
        <v>0</v>
      </c>
      <c r="W22" s="61">
        <v>0</v>
      </c>
      <c r="X22" s="61">
        <f t="shared" si="5"/>
        <v>0</v>
      </c>
      <c r="Y22" s="61"/>
      <c r="Z22" s="61">
        <f t="shared" si="15"/>
        <v>0</v>
      </c>
      <c r="AA22" s="61"/>
      <c r="AB22" s="61">
        <f t="shared" si="17"/>
        <v>0</v>
      </c>
      <c r="AC22" s="61">
        <f t="shared" si="7"/>
        <v>0</v>
      </c>
      <c r="AD22" s="16"/>
      <c r="AF22" s="3">
        <v>0</v>
      </c>
      <c r="AH22" s="3" t="e">
        <f>VLOOKUP(B22,'[2]Sheet1'!$B$4:$G$76,6,FALSE)</f>
        <v>#N/A</v>
      </c>
    </row>
    <row r="23" spans="1:34" s="3" customFormat="1" ht="15">
      <c r="A23" s="12" t="s">
        <v>70</v>
      </c>
      <c r="B23" s="12">
        <v>602003</v>
      </c>
      <c r="C23" s="16"/>
      <c r="D23" s="16"/>
      <c r="E23" s="16"/>
      <c r="F23" s="17"/>
      <c r="G23" s="17"/>
      <c r="H23" s="12"/>
      <c r="I23" s="16">
        <f t="shared" si="8"/>
        <v>0</v>
      </c>
      <c r="J23" s="16">
        <f t="shared" si="9"/>
        <v>0</v>
      </c>
      <c r="K23" s="16">
        <f t="shared" si="4"/>
        <v>0</v>
      </c>
      <c r="L23" s="16">
        <v>0</v>
      </c>
      <c r="M23" s="16">
        <v>0</v>
      </c>
      <c r="N23" s="16">
        <v>0</v>
      </c>
      <c r="O23" s="16"/>
      <c r="P23" s="16"/>
      <c r="Q23" s="16">
        <v>0</v>
      </c>
      <c r="R23" s="16">
        <v>0</v>
      </c>
      <c r="S23" s="16">
        <f t="shared" si="11"/>
        <v>0</v>
      </c>
      <c r="T23" s="61">
        <f t="shared" si="2"/>
        <v>0</v>
      </c>
      <c r="U23" s="61"/>
      <c r="V23" s="61">
        <f t="shared" si="12"/>
        <v>0</v>
      </c>
      <c r="W23" s="61">
        <v>0</v>
      </c>
      <c r="X23" s="61">
        <f t="shared" si="5"/>
        <v>0</v>
      </c>
      <c r="Y23" s="61"/>
      <c r="Z23" s="61">
        <f t="shared" si="15"/>
        <v>0</v>
      </c>
      <c r="AA23" s="61"/>
      <c r="AB23" s="61">
        <f t="shared" si="17"/>
        <v>0</v>
      </c>
      <c r="AC23" s="61">
        <f t="shared" si="7"/>
        <v>0</v>
      </c>
      <c r="AD23" s="16"/>
      <c r="AF23" s="3">
        <v>0</v>
      </c>
      <c r="AH23" s="3" t="e">
        <f>VLOOKUP(B23,'[2]Sheet1'!$B$4:$G$76,6,FALSE)</f>
        <v>#N/A</v>
      </c>
    </row>
    <row r="24" spans="1:34" s="3" customFormat="1" ht="15">
      <c r="A24" s="12" t="s">
        <v>71</v>
      </c>
      <c r="B24" s="12">
        <v>602004</v>
      </c>
      <c r="C24" s="16"/>
      <c r="D24" s="16"/>
      <c r="E24" s="16"/>
      <c r="F24" s="17"/>
      <c r="G24" s="17"/>
      <c r="H24" s="12"/>
      <c r="I24" s="16">
        <f t="shared" si="8"/>
        <v>0</v>
      </c>
      <c r="J24" s="16">
        <f t="shared" si="9"/>
        <v>0</v>
      </c>
      <c r="K24" s="16">
        <f t="shared" si="4"/>
        <v>0</v>
      </c>
      <c r="L24" s="16">
        <v>0</v>
      </c>
      <c r="M24" s="16">
        <v>0</v>
      </c>
      <c r="N24" s="16">
        <v>0</v>
      </c>
      <c r="O24" s="16"/>
      <c r="P24" s="16"/>
      <c r="Q24" s="16">
        <v>0</v>
      </c>
      <c r="R24" s="16">
        <v>0</v>
      </c>
      <c r="S24" s="16">
        <f t="shared" si="11"/>
        <v>0</v>
      </c>
      <c r="T24" s="61">
        <f t="shared" si="2"/>
        <v>0</v>
      </c>
      <c r="U24" s="61"/>
      <c r="V24" s="61">
        <f t="shared" si="12"/>
        <v>0</v>
      </c>
      <c r="W24" s="61">
        <v>0</v>
      </c>
      <c r="X24" s="61">
        <f t="shared" si="5"/>
        <v>0</v>
      </c>
      <c r="Y24" s="61"/>
      <c r="Z24" s="61">
        <f t="shared" si="15"/>
        <v>0</v>
      </c>
      <c r="AA24" s="61"/>
      <c r="AB24" s="61">
        <f t="shared" si="17"/>
        <v>0</v>
      </c>
      <c r="AC24" s="61">
        <f t="shared" si="7"/>
        <v>0</v>
      </c>
      <c r="AD24" s="16"/>
      <c r="AF24" s="3">
        <v>0</v>
      </c>
      <c r="AH24" s="3" t="e">
        <f>VLOOKUP(B24,'[2]Sheet1'!$B$4:$G$76,6,FALSE)</f>
        <v>#N/A</v>
      </c>
    </row>
    <row r="25" spans="1:34" s="3" customFormat="1" ht="15">
      <c r="A25" s="12" t="s">
        <v>72</v>
      </c>
      <c r="B25" s="12">
        <v>602005</v>
      </c>
      <c r="C25" s="16"/>
      <c r="D25" s="16"/>
      <c r="E25" s="16"/>
      <c r="F25" s="17"/>
      <c r="G25" s="17"/>
      <c r="H25" s="12"/>
      <c r="I25" s="16">
        <f t="shared" si="8"/>
        <v>0</v>
      </c>
      <c r="J25" s="16">
        <f t="shared" si="9"/>
        <v>0</v>
      </c>
      <c r="K25" s="16">
        <f t="shared" si="4"/>
        <v>0</v>
      </c>
      <c r="L25" s="16">
        <v>0</v>
      </c>
      <c r="M25" s="16">
        <v>0</v>
      </c>
      <c r="N25" s="16">
        <v>0</v>
      </c>
      <c r="O25" s="16"/>
      <c r="P25" s="16"/>
      <c r="Q25" s="16">
        <v>0</v>
      </c>
      <c r="R25" s="16">
        <v>0</v>
      </c>
      <c r="S25" s="16">
        <f t="shared" si="11"/>
        <v>0</v>
      </c>
      <c r="T25" s="61">
        <f t="shared" si="2"/>
        <v>0</v>
      </c>
      <c r="U25" s="61"/>
      <c r="V25" s="61">
        <f t="shared" si="12"/>
        <v>0</v>
      </c>
      <c r="W25" s="61">
        <v>0</v>
      </c>
      <c r="X25" s="61">
        <f t="shared" si="5"/>
        <v>0</v>
      </c>
      <c r="Y25" s="61"/>
      <c r="Z25" s="61">
        <f t="shared" si="15"/>
        <v>0</v>
      </c>
      <c r="AA25" s="61"/>
      <c r="AB25" s="61">
        <f t="shared" si="17"/>
        <v>0</v>
      </c>
      <c r="AC25" s="61">
        <f t="shared" si="7"/>
        <v>0</v>
      </c>
      <c r="AD25" s="16"/>
      <c r="AF25" s="3">
        <v>0</v>
      </c>
      <c r="AH25" s="3" t="e">
        <f>VLOOKUP(B25,'[2]Sheet1'!$B$4:$G$76,6,FALSE)</f>
        <v>#N/A</v>
      </c>
    </row>
    <row r="26" spans="1:34" s="3" customFormat="1" ht="15">
      <c r="A26" s="12" t="s">
        <v>73</v>
      </c>
      <c r="B26" s="12">
        <v>602006</v>
      </c>
      <c r="C26" s="16"/>
      <c r="D26" s="16"/>
      <c r="E26" s="16"/>
      <c r="F26" s="17"/>
      <c r="G26" s="17"/>
      <c r="H26" s="12"/>
      <c r="I26" s="16">
        <f t="shared" si="8"/>
        <v>0</v>
      </c>
      <c r="J26" s="16">
        <f t="shared" si="9"/>
        <v>0</v>
      </c>
      <c r="K26" s="16">
        <f t="shared" si="4"/>
        <v>0</v>
      </c>
      <c r="L26" s="16">
        <v>0</v>
      </c>
      <c r="M26" s="16">
        <v>0</v>
      </c>
      <c r="N26" s="16">
        <v>0</v>
      </c>
      <c r="O26" s="16"/>
      <c r="P26" s="16"/>
      <c r="Q26" s="16">
        <v>0</v>
      </c>
      <c r="R26" s="16">
        <v>0</v>
      </c>
      <c r="S26" s="16">
        <f t="shared" si="11"/>
        <v>0</v>
      </c>
      <c r="T26" s="61">
        <f t="shared" si="2"/>
        <v>0</v>
      </c>
      <c r="U26" s="61"/>
      <c r="V26" s="61">
        <f t="shared" si="12"/>
        <v>0</v>
      </c>
      <c r="W26" s="61">
        <v>0</v>
      </c>
      <c r="X26" s="61">
        <f t="shared" si="5"/>
        <v>0</v>
      </c>
      <c r="Y26" s="61"/>
      <c r="Z26" s="61">
        <f t="shared" si="15"/>
        <v>0</v>
      </c>
      <c r="AA26" s="61"/>
      <c r="AB26" s="61">
        <f t="shared" si="17"/>
        <v>0</v>
      </c>
      <c r="AC26" s="61">
        <f t="shared" si="7"/>
        <v>0</v>
      </c>
      <c r="AD26" s="16"/>
      <c r="AF26" s="3">
        <v>0</v>
      </c>
      <c r="AH26" s="3" t="e">
        <f>VLOOKUP(B26,'[2]Sheet1'!$B$4:$G$76,6,FALSE)</f>
        <v>#N/A</v>
      </c>
    </row>
    <row r="27" spans="1:34" s="3" customFormat="1" ht="15">
      <c r="A27" s="12" t="s">
        <v>74</v>
      </c>
      <c r="B27" s="12">
        <v>602007</v>
      </c>
      <c r="C27" s="16"/>
      <c r="D27" s="16"/>
      <c r="E27" s="16"/>
      <c r="F27" s="17"/>
      <c r="G27" s="17"/>
      <c r="H27" s="12"/>
      <c r="I27" s="16">
        <f t="shared" si="8"/>
        <v>0</v>
      </c>
      <c r="J27" s="16">
        <f t="shared" si="9"/>
        <v>0</v>
      </c>
      <c r="K27" s="16">
        <f t="shared" si="4"/>
        <v>0</v>
      </c>
      <c r="L27" s="16">
        <v>0</v>
      </c>
      <c r="M27" s="16">
        <v>0</v>
      </c>
      <c r="N27" s="16">
        <v>0</v>
      </c>
      <c r="O27" s="16"/>
      <c r="P27" s="16"/>
      <c r="Q27" s="16">
        <v>0</v>
      </c>
      <c r="R27" s="16">
        <v>0</v>
      </c>
      <c r="S27" s="16">
        <f t="shared" si="11"/>
        <v>0</v>
      </c>
      <c r="T27" s="61">
        <f t="shared" si="2"/>
        <v>0</v>
      </c>
      <c r="U27" s="61"/>
      <c r="V27" s="61">
        <f t="shared" si="12"/>
        <v>0</v>
      </c>
      <c r="W27" s="61">
        <v>0</v>
      </c>
      <c r="X27" s="61">
        <f t="shared" si="5"/>
        <v>0</v>
      </c>
      <c r="Y27" s="61"/>
      <c r="Z27" s="61">
        <f t="shared" si="15"/>
        <v>0</v>
      </c>
      <c r="AA27" s="61"/>
      <c r="AB27" s="61">
        <f t="shared" si="17"/>
        <v>0</v>
      </c>
      <c r="AC27" s="61">
        <f t="shared" si="7"/>
        <v>0</v>
      </c>
      <c r="AD27" s="16"/>
      <c r="AF27" s="3">
        <v>0</v>
      </c>
      <c r="AH27" s="3" t="e">
        <f>VLOOKUP(B27,'[2]Sheet1'!$B$4:$G$76,6,FALSE)</f>
        <v>#N/A</v>
      </c>
    </row>
    <row r="28" spans="1:32" ht="14.25" customHeight="1">
      <c r="A28" s="13" t="s">
        <v>75</v>
      </c>
      <c r="B28" s="13"/>
      <c r="C28" s="14">
        <f>D28+E28</f>
        <v>236466</v>
      </c>
      <c r="D28" s="14">
        <f>SUM(D29:D32)</f>
        <v>172071</v>
      </c>
      <c r="E28" s="14">
        <f>SUM(E29:E32)</f>
        <v>64395</v>
      </c>
      <c r="F28" s="15">
        <v>1150</v>
      </c>
      <c r="G28" s="15">
        <v>1950</v>
      </c>
      <c r="H28" s="13" t="s">
        <v>53</v>
      </c>
      <c r="I28" s="14">
        <f aca="true" t="shared" si="18" ref="I28:N28">SUM(I29:I32)</f>
        <v>32346</v>
      </c>
      <c r="J28" s="14">
        <f t="shared" si="18"/>
        <v>16173</v>
      </c>
      <c r="K28" s="14">
        <f t="shared" si="18"/>
        <v>16173</v>
      </c>
      <c r="L28" s="14">
        <f t="shared" si="18"/>
        <v>3</v>
      </c>
      <c r="M28" s="14">
        <f t="shared" si="18"/>
        <v>106</v>
      </c>
      <c r="N28" s="14">
        <f t="shared" si="18"/>
        <v>194</v>
      </c>
      <c r="O28" s="14">
        <v>1150</v>
      </c>
      <c r="P28" s="13" t="s">
        <v>53</v>
      </c>
      <c r="Q28" s="14">
        <f aca="true" t="shared" si="19" ref="Q28:S28">SUM(Q29:Q32)</f>
        <v>22</v>
      </c>
      <c r="R28" s="14">
        <f t="shared" si="19"/>
        <v>11</v>
      </c>
      <c r="S28" s="14">
        <f t="shared" si="19"/>
        <v>11</v>
      </c>
      <c r="T28" s="60">
        <f t="shared" si="2"/>
        <v>32368</v>
      </c>
      <c r="U28" s="60">
        <v>-672</v>
      </c>
      <c r="V28" s="60">
        <f t="shared" si="12"/>
        <v>15512</v>
      </c>
      <c r="W28" s="60">
        <v>14535</v>
      </c>
      <c r="X28" s="60">
        <f t="shared" si="5"/>
        <v>977</v>
      </c>
      <c r="Y28" s="60"/>
      <c r="Z28" s="60">
        <f aca="true" t="shared" si="20" ref="Z28:AB28">SUM(Z29:Z32)</f>
        <v>1018</v>
      </c>
      <c r="AA28" s="60">
        <f t="shared" si="20"/>
        <v>733</v>
      </c>
      <c r="AB28" s="60">
        <f t="shared" si="20"/>
        <v>285</v>
      </c>
      <c r="AC28" s="60">
        <f t="shared" si="7"/>
        <v>-41</v>
      </c>
      <c r="AD28" s="14"/>
      <c r="AE28">
        <v>1</v>
      </c>
      <c r="AF28">
        <v>14535</v>
      </c>
    </row>
    <row r="29" spans="1:34" s="3" customFormat="1" ht="15">
      <c r="A29" s="22" t="s">
        <v>76</v>
      </c>
      <c r="B29" s="22">
        <v>603001</v>
      </c>
      <c r="C29" s="16">
        <f>D29+E29</f>
        <v>1458</v>
      </c>
      <c r="D29" s="16">
        <v>70</v>
      </c>
      <c r="E29" s="16">
        <v>1388</v>
      </c>
      <c r="F29" s="17">
        <v>1150</v>
      </c>
      <c r="G29" s="17">
        <v>1950</v>
      </c>
      <c r="H29" s="12">
        <v>0.5</v>
      </c>
      <c r="I29" s="16">
        <f aca="true" t="shared" si="21" ref="I29:I32">ROUND((D29*F29+E29*G29)/10000,0)</f>
        <v>279</v>
      </c>
      <c r="J29" s="16">
        <f aca="true" t="shared" si="22" ref="J29:J32">ROUND((F29*D29*H29+G29*E29*H29)/10000,0)</f>
        <v>139</v>
      </c>
      <c r="K29" s="16">
        <f aca="true" t="shared" si="23" ref="K29:K32">I29-J29</f>
        <v>140</v>
      </c>
      <c r="L29" s="16">
        <v>0</v>
      </c>
      <c r="M29" s="16">
        <v>0</v>
      </c>
      <c r="N29" s="16">
        <f aca="true" t="shared" si="24" ref="N29:N32">L29*100-M29</f>
        <v>0</v>
      </c>
      <c r="O29" s="16">
        <v>1150</v>
      </c>
      <c r="P29" s="16">
        <v>0.5</v>
      </c>
      <c r="Q29" s="16">
        <f aca="true" t="shared" si="25" ref="Q29:Q32">ROUND(N29*O29/10000,0)</f>
        <v>0</v>
      </c>
      <c r="R29" s="16">
        <f aca="true" t="shared" si="26" ref="R29:R32">ROUND(N29*O29*P29/10000,0)</f>
        <v>0</v>
      </c>
      <c r="S29" s="16">
        <f t="shared" si="11"/>
        <v>0</v>
      </c>
      <c r="T29" s="61">
        <f t="shared" si="2"/>
        <v>279</v>
      </c>
      <c r="U29" s="61"/>
      <c r="V29" s="61">
        <f t="shared" si="12"/>
        <v>139</v>
      </c>
      <c r="W29" s="61">
        <v>180</v>
      </c>
      <c r="X29" s="61">
        <f t="shared" si="5"/>
        <v>-41</v>
      </c>
      <c r="Y29" s="61"/>
      <c r="Z29" s="61">
        <f t="shared" si="15"/>
        <v>0</v>
      </c>
      <c r="AA29" s="61"/>
      <c r="AB29" s="61">
        <f>Z29-AA29</f>
        <v>0</v>
      </c>
      <c r="AC29" s="61">
        <f t="shared" si="7"/>
        <v>-41</v>
      </c>
      <c r="AD29" s="16"/>
      <c r="AF29" s="3">
        <v>180</v>
      </c>
      <c r="AH29" s="3" t="e">
        <f>VLOOKUP(B29,'[2]Sheet1'!$B$4:$G$76,6,FALSE)</f>
        <v>#N/A</v>
      </c>
    </row>
    <row r="30" spans="1:34" s="3" customFormat="1" ht="14.25" customHeight="1">
      <c r="A30" s="12" t="s">
        <v>77</v>
      </c>
      <c r="B30" s="12">
        <v>603002</v>
      </c>
      <c r="C30" s="16">
        <f aca="true" t="shared" si="27" ref="C30:C91">D30+E30</f>
        <v>143358</v>
      </c>
      <c r="D30" s="16">
        <v>105416</v>
      </c>
      <c r="E30" s="16">
        <v>37942</v>
      </c>
      <c r="F30" s="17">
        <v>1150</v>
      </c>
      <c r="G30" s="17">
        <v>1950</v>
      </c>
      <c r="H30" s="12">
        <v>0.5</v>
      </c>
      <c r="I30" s="16">
        <f t="shared" si="21"/>
        <v>19522</v>
      </c>
      <c r="J30" s="16">
        <f t="shared" si="22"/>
        <v>9761</v>
      </c>
      <c r="K30" s="16">
        <f t="shared" si="23"/>
        <v>9761</v>
      </c>
      <c r="L30" s="16">
        <v>3</v>
      </c>
      <c r="M30" s="16">
        <v>106</v>
      </c>
      <c r="N30" s="16">
        <f t="shared" si="24"/>
        <v>194</v>
      </c>
      <c r="O30" s="16">
        <v>1150</v>
      </c>
      <c r="P30" s="16">
        <v>0.5</v>
      </c>
      <c r="Q30" s="16">
        <f t="shared" si="25"/>
        <v>22</v>
      </c>
      <c r="R30" s="16">
        <f t="shared" si="26"/>
        <v>11</v>
      </c>
      <c r="S30" s="16">
        <f t="shared" si="11"/>
        <v>11</v>
      </c>
      <c r="T30" s="61">
        <f t="shared" si="2"/>
        <v>19544</v>
      </c>
      <c r="U30" s="61"/>
      <c r="V30" s="61">
        <f t="shared" si="12"/>
        <v>9772</v>
      </c>
      <c r="W30" s="61">
        <v>9243</v>
      </c>
      <c r="X30" s="61">
        <f t="shared" si="5"/>
        <v>529</v>
      </c>
      <c r="Y30" s="61"/>
      <c r="Z30" s="61">
        <f t="shared" si="15"/>
        <v>529</v>
      </c>
      <c r="AA30" s="61">
        <f>AH30</f>
        <v>529</v>
      </c>
      <c r="AB30" s="61">
        <f>Z30-AA30</f>
        <v>0</v>
      </c>
      <c r="AC30" s="61">
        <f t="shared" si="7"/>
        <v>0</v>
      </c>
      <c r="AD30" s="16" t="s">
        <v>78</v>
      </c>
      <c r="AF30" s="3">
        <v>9243</v>
      </c>
      <c r="AH30" s="3">
        <f>VLOOKUP(B30,'[2]Sheet1'!$B$4:$G$76,6,FALSE)</f>
        <v>529</v>
      </c>
    </row>
    <row r="31" spans="1:34" s="3" customFormat="1" ht="14.25" customHeight="1">
      <c r="A31" s="12" t="s">
        <v>79</v>
      </c>
      <c r="B31" s="12">
        <v>603003</v>
      </c>
      <c r="C31" s="16">
        <f t="shared" si="27"/>
        <v>33526</v>
      </c>
      <c r="D31" s="16">
        <v>24871</v>
      </c>
      <c r="E31" s="16">
        <v>8655</v>
      </c>
      <c r="F31" s="17">
        <v>1150</v>
      </c>
      <c r="G31" s="17">
        <v>1950</v>
      </c>
      <c r="H31" s="12">
        <v>0.5</v>
      </c>
      <c r="I31" s="16">
        <f t="shared" si="21"/>
        <v>4548</v>
      </c>
      <c r="J31" s="16">
        <f t="shared" si="22"/>
        <v>2274</v>
      </c>
      <c r="K31" s="16">
        <f t="shared" si="23"/>
        <v>2274</v>
      </c>
      <c r="L31" s="16">
        <v>0</v>
      </c>
      <c r="M31" s="16">
        <v>0</v>
      </c>
      <c r="N31" s="16">
        <f t="shared" si="24"/>
        <v>0</v>
      </c>
      <c r="O31" s="16">
        <v>1150</v>
      </c>
      <c r="P31" s="16">
        <v>0.5</v>
      </c>
      <c r="Q31" s="16">
        <f t="shared" si="25"/>
        <v>0</v>
      </c>
      <c r="R31" s="16">
        <f t="shared" si="26"/>
        <v>0</v>
      </c>
      <c r="S31" s="16">
        <f t="shared" si="11"/>
        <v>0</v>
      </c>
      <c r="T31" s="61">
        <f t="shared" si="2"/>
        <v>4548</v>
      </c>
      <c r="U31" s="61">
        <v>-672</v>
      </c>
      <c r="V31" s="61">
        <f t="shared" si="12"/>
        <v>1602</v>
      </c>
      <c r="W31" s="61">
        <v>1398</v>
      </c>
      <c r="X31" s="61">
        <f t="shared" si="5"/>
        <v>204</v>
      </c>
      <c r="Y31" s="61"/>
      <c r="Z31" s="61">
        <f t="shared" si="15"/>
        <v>204</v>
      </c>
      <c r="AA31" s="61">
        <f>AH31</f>
        <v>204</v>
      </c>
      <c r="AB31" s="61">
        <f>Z31-AA31</f>
        <v>0</v>
      </c>
      <c r="AC31" s="61">
        <f t="shared" si="7"/>
        <v>0</v>
      </c>
      <c r="AD31" s="16" t="s">
        <v>80</v>
      </c>
      <c r="AF31" s="3">
        <v>1398</v>
      </c>
      <c r="AH31" s="3">
        <f>VLOOKUP(B31,'[2]Sheet1'!$B$4:$G$76,6,FALSE)</f>
        <v>204</v>
      </c>
    </row>
    <row r="32" spans="1:34" s="3" customFormat="1" ht="14.25" customHeight="1">
      <c r="A32" s="12" t="s">
        <v>81</v>
      </c>
      <c r="B32" s="12">
        <v>603004</v>
      </c>
      <c r="C32" s="16">
        <f t="shared" si="27"/>
        <v>58124</v>
      </c>
      <c r="D32" s="16">
        <v>41714</v>
      </c>
      <c r="E32" s="16">
        <v>16410</v>
      </c>
      <c r="F32" s="17">
        <v>1150</v>
      </c>
      <c r="G32" s="17">
        <v>1950</v>
      </c>
      <c r="H32" s="12">
        <v>0.5</v>
      </c>
      <c r="I32" s="16">
        <f t="shared" si="21"/>
        <v>7997</v>
      </c>
      <c r="J32" s="16">
        <f t="shared" si="22"/>
        <v>3999</v>
      </c>
      <c r="K32" s="16">
        <f t="shared" si="23"/>
        <v>3998</v>
      </c>
      <c r="L32" s="16">
        <v>0</v>
      </c>
      <c r="M32" s="16">
        <v>0</v>
      </c>
      <c r="N32" s="16">
        <f t="shared" si="24"/>
        <v>0</v>
      </c>
      <c r="O32" s="16">
        <v>1150</v>
      </c>
      <c r="P32" s="16">
        <v>0.5</v>
      </c>
      <c r="Q32" s="16">
        <f t="shared" si="25"/>
        <v>0</v>
      </c>
      <c r="R32" s="16">
        <f t="shared" si="26"/>
        <v>0</v>
      </c>
      <c r="S32" s="16">
        <f t="shared" si="11"/>
        <v>0</v>
      </c>
      <c r="T32" s="61">
        <f t="shared" si="2"/>
        <v>7997</v>
      </c>
      <c r="U32" s="61"/>
      <c r="V32" s="61">
        <f t="shared" si="12"/>
        <v>3999</v>
      </c>
      <c r="W32" s="61">
        <v>3714</v>
      </c>
      <c r="X32" s="61">
        <f t="shared" si="5"/>
        <v>285</v>
      </c>
      <c r="Y32" s="61"/>
      <c r="Z32" s="61">
        <f t="shared" si="15"/>
        <v>285</v>
      </c>
      <c r="AA32" s="61"/>
      <c r="AB32" s="61">
        <f>Z32-AA32</f>
        <v>285</v>
      </c>
      <c r="AC32" s="61">
        <f t="shared" si="7"/>
        <v>0</v>
      </c>
      <c r="AD32" s="16"/>
      <c r="AF32" s="3">
        <v>3714</v>
      </c>
      <c r="AH32" s="3" t="e">
        <f>VLOOKUP(B32,'[2]Sheet1'!$B$4:$G$76,6,FALSE)</f>
        <v>#N/A</v>
      </c>
    </row>
    <row r="33" spans="1:33" ht="14.25" customHeight="1">
      <c r="A33" s="13" t="s">
        <v>82</v>
      </c>
      <c r="B33" s="13"/>
      <c r="C33" s="14">
        <f aca="true" t="shared" si="28" ref="C33:N33">SUM(C34:C40)</f>
        <v>765186</v>
      </c>
      <c r="D33" s="14">
        <f t="shared" si="28"/>
        <v>541657</v>
      </c>
      <c r="E33" s="14">
        <f t="shared" si="28"/>
        <v>223529</v>
      </c>
      <c r="F33" s="15">
        <v>1150</v>
      </c>
      <c r="G33" s="15">
        <v>1950</v>
      </c>
      <c r="H33" s="13" t="s">
        <v>53</v>
      </c>
      <c r="I33" s="14">
        <f t="shared" si="28"/>
        <v>105880</v>
      </c>
      <c r="J33" s="14">
        <f t="shared" si="28"/>
        <v>90434</v>
      </c>
      <c r="K33" s="14">
        <f t="shared" si="28"/>
        <v>15446</v>
      </c>
      <c r="L33" s="14">
        <f t="shared" si="28"/>
        <v>64</v>
      </c>
      <c r="M33" s="14">
        <f t="shared" si="28"/>
        <v>3372</v>
      </c>
      <c r="N33" s="14">
        <f t="shared" si="28"/>
        <v>3028</v>
      </c>
      <c r="O33" s="14">
        <v>1150</v>
      </c>
      <c r="P33" s="13" t="s">
        <v>53</v>
      </c>
      <c r="Q33" s="14">
        <f aca="true" t="shared" si="29" ref="Q33:S33">SUM(Q34:Q40)</f>
        <v>349</v>
      </c>
      <c r="R33" s="14">
        <f t="shared" si="29"/>
        <v>336</v>
      </c>
      <c r="S33" s="14">
        <f t="shared" si="29"/>
        <v>13</v>
      </c>
      <c r="T33" s="60">
        <f t="shared" si="2"/>
        <v>106229</v>
      </c>
      <c r="U33" s="60">
        <v>-159</v>
      </c>
      <c r="V33" s="60">
        <f t="shared" si="12"/>
        <v>90611</v>
      </c>
      <c r="W33" s="60">
        <v>87976</v>
      </c>
      <c r="X33" s="60">
        <f t="shared" si="5"/>
        <v>2635</v>
      </c>
      <c r="Y33" s="60">
        <v>11791</v>
      </c>
      <c r="Z33" s="60">
        <f>SUM(Z34:Z40)</f>
        <v>14975</v>
      </c>
      <c r="AA33" s="60">
        <f>SUM(AA34:AA40)</f>
        <v>7076</v>
      </c>
      <c r="AB33" s="60">
        <f>SUM(AB34:AB40)</f>
        <v>7899</v>
      </c>
      <c r="AC33" s="60">
        <f t="shared" si="7"/>
        <v>-549</v>
      </c>
      <c r="AD33" s="14"/>
      <c r="AE33">
        <v>1</v>
      </c>
      <c r="AF33">
        <v>76185</v>
      </c>
      <c r="AG33">
        <v>11791</v>
      </c>
    </row>
    <row r="34" spans="1:34" s="3" customFormat="1" ht="15">
      <c r="A34" s="22" t="s">
        <v>83</v>
      </c>
      <c r="B34" s="22">
        <v>604001</v>
      </c>
      <c r="C34" s="16">
        <f t="shared" si="27"/>
        <v>1942</v>
      </c>
      <c r="D34" s="16">
        <v>1062</v>
      </c>
      <c r="E34" s="16">
        <v>880</v>
      </c>
      <c r="F34" s="17">
        <v>1150</v>
      </c>
      <c r="G34" s="17">
        <v>1950</v>
      </c>
      <c r="H34" s="12">
        <v>0.6</v>
      </c>
      <c r="I34" s="16">
        <f aca="true" t="shared" si="30" ref="I34:I42">ROUND((D34*F34+E34*G34)/10000,0)</f>
        <v>294</v>
      </c>
      <c r="J34" s="16">
        <f aca="true" t="shared" si="31" ref="J34:J42">ROUND((F34*D34*H34+G34*E34*H34)/10000,0)</f>
        <v>176</v>
      </c>
      <c r="K34" s="16">
        <f aca="true" t="shared" si="32" ref="K34:K66">I34-J34</f>
        <v>118</v>
      </c>
      <c r="L34" s="16">
        <v>0</v>
      </c>
      <c r="M34" s="16">
        <v>0</v>
      </c>
      <c r="N34" s="16">
        <f aca="true" t="shared" si="33" ref="N34:N40">L34*100-M34</f>
        <v>0</v>
      </c>
      <c r="O34" s="16">
        <v>1150</v>
      </c>
      <c r="P34" s="16">
        <v>0.6</v>
      </c>
      <c r="Q34" s="16">
        <f aca="true" t="shared" si="34" ref="Q34:Q40">ROUND(N34*O34/10000,0)</f>
        <v>0</v>
      </c>
      <c r="R34" s="16">
        <f aca="true" t="shared" si="35" ref="R34:R40">ROUND(N34*O34*P34/10000,0)</f>
        <v>0</v>
      </c>
      <c r="S34" s="16">
        <f t="shared" si="11"/>
        <v>0</v>
      </c>
      <c r="T34" s="61">
        <f t="shared" si="2"/>
        <v>294</v>
      </c>
      <c r="U34" s="61"/>
      <c r="V34" s="61">
        <f t="shared" si="12"/>
        <v>176</v>
      </c>
      <c r="W34" s="61">
        <v>725</v>
      </c>
      <c r="X34" s="61">
        <f t="shared" si="5"/>
        <v>-549</v>
      </c>
      <c r="Y34" s="61"/>
      <c r="Z34" s="61">
        <f t="shared" si="15"/>
        <v>0</v>
      </c>
      <c r="AA34" s="61"/>
      <c r="AB34" s="61">
        <f aca="true" t="shared" si="36" ref="AB34:AB40">Z34-AA34</f>
        <v>0</v>
      </c>
      <c r="AC34" s="61">
        <f t="shared" si="7"/>
        <v>-549</v>
      </c>
      <c r="AD34" s="16"/>
      <c r="AF34" s="3">
        <v>725</v>
      </c>
      <c r="AH34" s="3" t="e">
        <f>VLOOKUP(B34,'[2]Sheet1'!$B$4:$G$76,6,FALSE)</f>
        <v>#N/A</v>
      </c>
    </row>
    <row r="35" spans="1:34" s="3" customFormat="1" ht="14.25" customHeight="1">
      <c r="A35" s="12" t="s">
        <v>84</v>
      </c>
      <c r="B35" s="12">
        <v>604002</v>
      </c>
      <c r="C35" s="16">
        <f t="shared" si="27"/>
        <v>110618</v>
      </c>
      <c r="D35" s="16">
        <v>75742</v>
      </c>
      <c r="E35" s="16">
        <v>34876</v>
      </c>
      <c r="F35" s="17">
        <v>1150</v>
      </c>
      <c r="G35" s="17">
        <v>1950</v>
      </c>
      <c r="H35" s="12">
        <v>0.6</v>
      </c>
      <c r="I35" s="16">
        <f t="shared" si="30"/>
        <v>15511</v>
      </c>
      <c r="J35" s="16">
        <f t="shared" si="31"/>
        <v>9307</v>
      </c>
      <c r="K35" s="16">
        <f t="shared" si="32"/>
        <v>6204</v>
      </c>
      <c r="L35" s="16">
        <v>2</v>
      </c>
      <c r="M35" s="16">
        <v>150</v>
      </c>
      <c r="N35" s="16">
        <f t="shared" si="33"/>
        <v>50</v>
      </c>
      <c r="O35" s="16">
        <v>1150</v>
      </c>
      <c r="P35" s="16">
        <v>0.6</v>
      </c>
      <c r="Q35" s="16">
        <f t="shared" si="34"/>
        <v>6</v>
      </c>
      <c r="R35" s="16">
        <f t="shared" si="35"/>
        <v>3</v>
      </c>
      <c r="S35" s="16">
        <f t="shared" si="11"/>
        <v>3</v>
      </c>
      <c r="T35" s="61">
        <f t="shared" si="2"/>
        <v>15517</v>
      </c>
      <c r="U35" s="61"/>
      <c r="V35" s="61">
        <f t="shared" si="12"/>
        <v>9310</v>
      </c>
      <c r="W35" s="61">
        <v>8699</v>
      </c>
      <c r="X35" s="61">
        <f t="shared" si="5"/>
        <v>611</v>
      </c>
      <c r="Y35" s="61"/>
      <c r="Z35" s="61">
        <f t="shared" si="15"/>
        <v>611</v>
      </c>
      <c r="AA35" s="61">
        <f>AH35</f>
        <v>611</v>
      </c>
      <c r="AB35" s="61">
        <f t="shared" si="36"/>
        <v>0</v>
      </c>
      <c r="AC35" s="61">
        <f t="shared" si="7"/>
        <v>0</v>
      </c>
      <c r="AD35" s="16"/>
      <c r="AF35" s="3">
        <v>8699</v>
      </c>
      <c r="AH35" s="3">
        <f>VLOOKUP(B35,'[2]Sheet1'!$B$4:$G$76,6,FALSE)</f>
        <v>611</v>
      </c>
    </row>
    <row r="36" spans="1:34" s="3" customFormat="1" ht="14.25" customHeight="1">
      <c r="A36" s="12" t="s">
        <v>85</v>
      </c>
      <c r="B36" s="12">
        <v>604003</v>
      </c>
      <c r="C36" s="16">
        <f t="shared" si="27"/>
        <v>83530</v>
      </c>
      <c r="D36" s="16">
        <v>61984</v>
      </c>
      <c r="E36" s="16">
        <v>21546</v>
      </c>
      <c r="F36" s="17">
        <v>1150</v>
      </c>
      <c r="G36" s="17">
        <v>1950</v>
      </c>
      <c r="H36" s="12">
        <v>0.6</v>
      </c>
      <c r="I36" s="16">
        <f t="shared" si="30"/>
        <v>11330</v>
      </c>
      <c r="J36" s="16">
        <f t="shared" si="31"/>
        <v>6798</v>
      </c>
      <c r="K36" s="16">
        <f t="shared" si="32"/>
        <v>4532</v>
      </c>
      <c r="L36" s="16">
        <v>2</v>
      </c>
      <c r="M36" s="16">
        <v>80</v>
      </c>
      <c r="N36" s="16">
        <f t="shared" si="33"/>
        <v>120</v>
      </c>
      <c r="O36" s="16">
        <v>1150</v>
      </c>
      <c r="P36" s="16">
        <v>0.6</v>
      </c>
      <c r="Q36" s="16">
        <f t="shared" si="34"/>
        <v>14</v>
      </c>
      <c r="R36" s="16">
        <f t="shared" si="35"/>
        <v>8</v>
      </c>
      <c r="S36" s="16">
        <f t="shared" si="11"/>
        <v>6</v>
      </c>
      <c r="T36" s="61">
        <f t="shared" si="2"/>
        <v>11344</v>
      </c>
      <c r="U36" s="61"/>
      <c r="V36" s="61">
        <f t="shared" si="12"/>
        <v>6806</v>
      </c>
      <c r="W36" s="61">
        <v>6505</v>
      </c>
      <c r="X36" s="61">
        <f t="shared" si="5"/>
        <v>301</v>
      </c>
      <c r="Y36" s="61"/>
      <c r="Z36" s="61">
        <f t="shared" si="15"/>
        <v>301</v>
      </c>
      <c r="AA36" s="61"/>
      <c r="AB36" s="61">
        <f t="shared" si="36"/>
        <v>301</v>
      </c>
      <c r="AC36" s="61">
        <f t="shared" si="7"/>
        <v>0</v>
      </c>
      <c r="AD36" s="16"/>
      <c r="AF36" s="3">
        <v>6505</v>
      </c>
      <c r="AH36" s="3" t="e">
        <f>VLOOKUP(B36,'[2]Sheet1'!$B$4:$G$76,6,FALSE)</f>
        <v>#N/A</v>
      </c>
    </row>
    <row r="37" spans="1:34" s="3" customFormat="1" ht="14.25" customHeight="1">
      <c r="A37" s="12" t="s">
        <v>86</v>
      </c>
      <c r="B37" s="12">
        <v>604004</v>
      </c>
      <c r="C37" s="16">
        <f t="shared" si="27"/>
        <v>101152</v>
      </c>
      <c r="D37" s="16">
        <v>74445</v>
      </c>
      <c r="E37" s="16">
        <v>26707</v>
      </c>
      <c r="F37" s="17">
        <v>1150</v>
      </c>
      <c r="G37" s="17">
        <v>1950</v>
      </c>
      <c r="H37" s="12">
        <v>0.8</v>
      </c>
      <c r="I37" s="16">
        <f t="shared" si="30"/>
        <v>13769</v>
      </c>
      <c r="J37" s="16">
        <f t="shared" si="31"/>
        <v>11015</v>
      </c>
      <c r="K37" s="16">
        <f t="shared" si="32"/>
        <v>2754</v>
      </c>
      <c r="L37" s="16">
        <v>2</v>
      </c>
      <c r="M37" s="16">
        <v>132</v>
      </c>
      <c r="N37" s="16">
        <f t="shared" si="33"/>
        <v>68</v>
      </c>
      <c r="O37" s="16">
        <v>1150</v>
      </c>
      <c r="P37" s="16">
        <v>0.8</v>
      </c>
      <c r="Q37" s="16">
        <f t="shared" si="34"/>
        <v>8</v>
      </c>
      <c r="R37" s="16">
        <f t="shared" si="35"/>
        <v>6</v>
      </c>
      <c r="S37" s="16">
        <f t="shared" si="11"/>
        <v>2</v>
      </c>
      <c r="T37" s="61">
        <f t="shared" si="2"/>
        <v>13777</v>
      </c>
      <c r="U37" s="61"/>
      <c r="V37" s="61">
        <f t="shared" si="12"/>
        <v>11021</v>
      </c>
      <c r="W37" s="61">
        <v>10570</v>
      </c>
      <c r="X37" s="61">
        <f t="shared" si="5"/>
        <v>451</v>
      </c>
      <c r="Y37" s="61"/>
      <c r="Z37" s="61">
        <f t="shared" si="15"/>
        <v>451</v>
      </c>
      <c r="AA37" s="61">
        <f>AH37</f>
        <v>451</v>
      </c>
      <c r="AB37" s="61">
        <f t="shared" si="36"/>
        <v>0</v>
      </c>
      <c r="AC37" s="61">
        <f t="shared" si="7"/>
        <v>0</v>
      </c>
      <c r="AD37" s="16"/>
      <c r="AF37" s="3">
        <v>10570</v>
      </c>
      <c r="AH37" s="3">
        <f>VLOOKUP(B37,'[2]Sheet1'!$B$4:$G$76,6,FALSE)</f>
        <v>451</v>
      </c>
    </row>
    <row r="38" spans="1:34" s="3" customFormat="1" ht="14.25" customHeight="1">
      <c r="A38" s="12" t="s">
        <v>87</v>
      </c>
      <c r="B38" s="12">
        <v>604005</v>
      </c>
      <c r="C38" s="16">
        <f t="shared" si="27"/>
        <v>32669</v>
      </c>
      <c r="D38" s="16">
        <v>22182</v>
      </c>
      <c r="E38" s="16">
        <v>10487</v>
      </c>
      <c r="F38" s="17">
        <v>1150</v>
      </c>
      <c r="G38" s="17">
        <v>1950</v>
      </c>
      <c r="H38" s="12">
        <v>0.6</v>
      </c>
      <c r="I38" s="16">
        <f t="shared" si="30"/>
        <v>4596</v>
      </c>
      <c r="J38" s="16">
        <f t="shared" si="31"/>
        <v>2758</v>
      </c>
      <c r="K38" s="16">
        <f t="shared" si="32"/>
        <v>1838</v>
      </c>
      <c r="L38" s="16">
        <v>1</v>
      </c>
      <c r="M38" s="16">
        <v>59</v>
      </c>
      <c r="N38" s="16">
        <f t="shared" si="33"/>
        <v>41</v>
      </c>
      <c r="O38" s="16">
        <v>1150</v>
      </c>
      <c r="P38" s="16">
        <v>0.6</v>
      </c>
      <c r="Q38" s="16">
        <f t="shared" si="34"/>
        <v>5</v>
      </c>
      <c r="R38" s="16">
        <f t="shared" si="35"/>
        <v>3</v>
      </c>
      <c r="S38" s="16">
        <f t="shared" si="11"/>
        <v>2</v>
      </c>
      <c r="T38" s="61">
        <f t="shared" si="2"/>
        <v>4601</v>
      </c>
      <c r="U38" s="61"/>
      <c r="V38" s="61">
        <f t="shared" si="12"/>
        <v>2761</v>
      </c>
      <c r="W38" s="61">
        <v>2383</v>
      </c>
      <c r="X38" s="61">
        <f t="shared" si="5"/>
        <v>378</v>
      </c>
      <c r="Y38" s="61"/>
      <c r="Z38" s="61">
        <f t="shared" si="15"/>
        <v>378</v>
      </c>
      <c r="AA38" s="61"/>
      <c r="AB38" s="61">
        <f t="shared" si="36"/>
        <v>378</v>
      </c>
      <c r="AC38" s="61">
        <f t="shared" si="7"/>
        <v>0</v>
      </c>
      <c r="AD38" s="16"/>
      <c r="AF38" s="3">
        <v>2383</v>
      </c>
      <c r="AH38" s="3" t="e">
        <f>VLOOKUP(B38,'[2]Sheet1'!$B$4:$G$76,6,FALSE)</f>
        <v>#N/A</v>
      </c>
    </row>
    <row r="39" spans="1:34" s="3" customFormat="1" ht="14.25" customHeight="1">
      <c r="A39" s="12" t="s">
        <v>88</v>
      </c>
      <c r="B39" s="12">
        <v>604006</v>
      </c>
      <c r="C39" s="16">
        <f t="shared" si="27"/>
        <v>239845</v>
      </c>
      <c r="D39" s="16">
        <v>167076</v>
      </c>
      <c r="E39" s="16">
        <v>72769</v>
      </c>
      <c r="F39" s="17">
        <v>1150</v>
      </c>
      <c r="G39" s="17">
        <v>1950</v>
      </c>
      <c r="H39" s="12">
        <v>1</v>
      </c>
      <c r="I39" s="16">
        <f t="shared" si="30"/>
        <v>33404</v>
      </c>
      <c r="J39" s="16">
        <f t="shared" si="31"/>
        <v>33404</v>
      </c>
      <c r="K39" s="16">
        <f t="shared" si="32"/>
        <v>0</v>
      </c>
      <c r="L39" s="16">
        <v>21</v>
      </c>
      <c r="M39" s="16">
        <v>1186</v>
      </c>
      <c r="N39" s="16">
        <f t="shared" si="33"/>
        <v>914</v>
      </c>
      <c r="O39" s="16">
        <v>1150</v>
      </c>
      <c r="P39" s="16">
        <v>1</v>
      </c>
      <c r="Q39" s="16">
        <f t="shared" si="34"/>
        <v>105</v>
      </c>
      <c r="R39" s="16">
        <f t="shared" si="35"/>
        <v>105</v>
      </c>
      <c r="S39" s="16">
        <f t="shared" si="11"/>
        <v>0</v>
      </c>
      <c r="T39" s="61">
        <f t="shared" si="2"/>
        <v>33509</v>
      </c>
      <c r="U39" s="61">
        <v>-52</v>
      </c>
      <c r="V39" s="61">
        <f t="shared" si="12"/>
        <v>33457</v>
      </c>
      <c r="W39" s="61">
        <v>32784</v>
      </c>
      <c r="X39" s="61">
        <f aca="true" t="shared" si="37" ref="X39:X70">V39-W39</f>
        <v>673</v>
      </c>
      <c r="Y39" s="61">
        <v>6547</v>
      </c>
      <c r="Z39" s="61">
        <f t="shared" si="15"/>
        <v>7220</v>
      </c>
      <c r="AA39" s="61"/>
      <c r="AB39" s="61">
        <f t="shared" si="36"/>
        <v>7220</v>
      </c>
      <c r="AC39" s="61">
        <f t="shared" si="7"/>
        <v>0</v>
      </c>
      <c r="AD39" s="16" t="s">
        <v>89</v>
      </c>
      <c r="AF39" s="3">
        <v>26237</v>
      </c>
      <c r="AG39" s="3">
        <v>6547</v>
      </c>
      <c r="AH39" s="3" t="e">
        <f>VLOOKUP(B39,'[2]Sheet1'!$B$4:$G$76,6,FALSE)</f>
        <v>#N/A</v>
      </c>
    </row>
    <row r="40" spans="1:34" s="3" customFormat="1" ht="14.25" customHeight="1">
      <c r="A40" s="12" t="s">
        <v>90</v>
      </c>
      <c r="B40" s="12">
        <v>604007</v>
      </c>
      <c r="C40" s="16">
        <f t="shared" si="27"/>
        <v>195430</v>
      </c>
      <c r="D40" s="16">
        <v>139166</v>
      </c>
      <c r="E40" s="16">
        <v>56264</v>
      </c>
      <c r="F40" s="17">
        <v>1150</v>
      </c>
      <c r="G40" s="17">
        <v>1950</v>
      </c>
      <c r="H40" s="12">
        <v>1</v>
      </c>
      <c r="I40" s="16">
        <f t="shared" si="30"/>
        <v>26976</v>
      </c>
      <c r="J40" s="16">
        <f t="shared" si="31"/>
        <v>26976</v>
      </c>
      <c r="K40" s="16">
        <f t="shared" si="32"/>
        <v>0</v>
      </c>
      <c r="L40" s="16">
        <v>36</v>
      </c>
      <c r="M40" s="16">
        <v>1765</v>
      </c>
      <c r="N40" s="16">
        <f t="shared" si="33"/>
        <v>1835</v>
      </c>
      <c r="O40" s="16">
        <v>1150</v>
      </c>
      <c r="P40" s="16">
        <v>1</v>
      </c>
      <c r="Q40" s="16">
        <f t="shared" si="34"/>
        <v>211</v>
      </c>
      <c r="R40" s="16">
        <f t="shared" si="35"/>
        <v>211</v>
      </c>
      <c r="S40" s="16">
        <f t="shared" si="11"/>
        <v>0</v>
      </c>
      <c r="T40" s="61">
        <f t="shared" si="2"/>
        <v>27187</v>
      </c>
      <c r="U40" s="61">
        <v>-107</v>
      </c>
      <c r="V40" s="61">
        <f t="shared" si="12"/>
        <v>27080</v>
      </c>
      <c r="W40" s="61">
        <v>26310</v>
      </c>
      <c r="X40" s="61">
        <f t="shared" si="37"/>
        <v>770</v>
      </c>
      <c r="Y40" s="61">
        <v>5244</v>
      </c>
      <c r="Z40" s="61">
        <f t="shared" si="15"/>
        <v>6014</v>
      </c>
      <c r="AA40" s="61">
        <f>AH40</f>
        <v>6014</v>
      </c>
      <c r="AB40" s="61">
        <f t="shared" si="36"/>
        <v>0</v>
      </c>
      <c r="AC40" s="61">
        <f t="shared" si="7"/>
        <v>0</v>
      </c>
      <c r="AD40" s="16" t="s">
        <v>89</v>
      </c>
      <c r="AF40" s="3">
        <v>21066</v>
      </c>
      <c r="AG40" s="3">
        <v>5244</v>
      </c>
      <c r="AH40" s="3">
        <f>VLOOKUP(B40,'[2]Sheet1'!$B$4:$G$76,6,FALSE)</f>
        <v>6014</v>
      </c>
    </row>
    <row r="41" spans="1:32" ht="14.25" customHeight="1">
      <c r="A41" s="13" t="s">
        <v>91</v>
      </c>
      <c r="B41" s="13"/>
      <c r="C41" s="14">
        <f aca="true" t="shared" si="38" ref="C41:E41">SUM(C42)</f>
        <v>4746</v>
      </c>
      <c r="D41" s="14">
        <f t="shared" si="38"/>
        <v>3566</v>
      </c>
      <c r="E41" s="14">
        <f t="shared" si="38"/>
        <v>1180</v>
      </c>
      <c r="F41" s="15">
        <v>1150</v>
      </c>
      <c r="G41" s="15">
        <v>1950</v>
      </c>
      <c r="H41" s="13">
        <v>0.8</v>
      </c>
      <c r="I41" s="14">
        <f t="shared" si="30"/>
        <v>640</v>
      </c>
      <c r="J41" s="14">
        <f t="shared" si="31"/>
        <v>512</v>
      </c>
      <c r="K41" s="14">
        <f t="shared" si="32"/>
        <v>128</v>
      </c>
      <c r="L41" s="14">
        <f aca="true" t="shared" si="39" ref="L41:N41">SUM(L42)</f>
        <v>3</v>
      </c>
      <c r="M41" s="14">
        <f t="shared" si="39"/>
        <v>183</v>
      </c>
      <c r="N41" s="14">
        <f t="shared" si="39"/>
        <v>117</v>
      </c>
      <c r="O41" s="14">
        <v>1150</v>
      </c>
      <c r="P41" s="13">
        <v>0.8</v>
      </c>
      <c r="Q41" s="14">
        <f aca="true" t="shared" si="40" ref="Q41">SUM(Q42)</f>
        <v>13</v>
      </c>
      <c r="R41" s="14">
        <f aca="true" t="shared" si="41" ref="R41">SUM(R42)</f>
        <v>11</v>
      </c>
      <c r="S41" s="14">
        <f aca="true" t="shared" si="42" ref="S41">SUM(S42)</f>
        <v>2</v>
      </c>
      <c r="T41" s="60">
        <f t="shared" si="2"/>
        <v>653</v>
      </c>
      <c r="U41" s="60"/>
      <c r="V41" s="60">
        <f t="shared" si="12"/>
        <v>523</v>
      </c>
      <c r="W41" s="60">
        <v>500</v>
      </c>
      <c r="X41" s="60">
        <f t="shared" si="37"/>
        <v>23</v>
      </c>
      <c r="Y41" s="60"/>
      <c r="Z41" s="60">
        <f t="shared" si="15"/>
        <v>23</v>
      </c>
      <c r="AA41" s="60">
        <f>AA42</f>
        <v>0</v>
      </c>
      <c r="AB41" s="60">
        <f>AB42</f>
        <v>23</v>
      </c>
      <c r="AC41" s="60">
        <f t="shared" si="7"/>
        <v>0</v>
      </c>
      <c r="AD41" s="14"/>
      <c r="AE41">
        <v>1</v>
      </c>
      <c r="AF41">
        <v>500</v>
      </c>
    </row>
    <row r="42" spans="1:34" s="3" customFormat="1" ht="14.25" customHeight="1">
      <c r="A42" s="12" t="s">
        <v>91</v>
      </c>
      <c r="B42" s="12">
        <v>604008</v>
      </c>
      <c r="C42" s="16">
        <f>D42+E42</f>
        <v>4746</v>
      </c>
      <c r="D42" s="16">
        <v>3566</v>
      </c>
      <c r="E42" s="16">
        <v>1180</v>
      </c>
      <c r="F42" s="17">
        <v>1150</v>
      </c>
      <c r="G42" s="17">
        <v>1950</v>
      </c>
      <c r="H42" s="12">
        <v>0.8</v>
      </c>
      <c r="I42" s="16">
        <f t="shared" si="30"/>
        <v>640</v>
      </c>
      <c r="J42" s="16">
        <f t="shared" si="31"/>
        <v>512</v>
      </c>
      <c r="K42" s="16">
        <f t="shared" si="32"/>
        <v>128</v>
      </c>
      <c r="L42" s="16">
        <v>3</v>
      </c>
      <c r="M42" s="16">
        <v>183</v>
      </c>
      <c r="N42" s="16">
        <f>L42*100-M42</f>
        <v>117</v>
      </c>
      <c r="O42" s="16">
        <v>1150</v>
      </c>
      <c r="P42" s="16">
        <v>0.8</v>
      </c>
      <c r="Q42" s="16">
        <f aca="true" t="shared" si="43" ref="Q42">ROUND(N42*O42/10000,0)</f>
        <v>13</v>
      </c>
      <c r="R42" s="16">
        <f aca="true" t="shared" si="44" ref="R42">ROUND(N42*O42*P42/10000,0)</f>
        <v>11</v>
      </c>
      <c r="S42" s="16">
        <f t="shared" si="11"/>
        <v>2</v>
      </c>
      <c r="T42" s="61">
        <f t="shared" si="2"/>
        <v>653</v>
      </c>
      <c r="U42" s="61"/>
      <c r="V42" s="61">
        <f t="shared" si="12"/>
        <v>523</v>
      </c>
      <c r="W42" s="61">
        <v>500</v>
      </c>
      <c r="X42" s="61">
        <f t="shared" si="37"/>
        <v>23</v>
      </c>
      <c r="Y42" s="61"/>
      <c r="Z42" s="61">
        <f t="shared" si="15"/>
        <v>23</v>
      </c>
      <c r="AA42" s="61"/>
      <c r="AB42" s="61">
        <f>Z42-AA42</f>
        <v>23</v>
      </c>
      <c r="AC42" s="61">
        <f t="shared" si="7"/>
        <v>0</v>
      </c>
      <c r="AD42" s="16"/>
      <c r="AF42" s="3">
        <v>500</v>
      </c>
      <c r="AH42" s="3" t="e">
        <f>VLOOKUP(B42,'[2]Sheet1'!$B$4:$G$76,6,FALSE)</f>
        <v>#N/A</v>
      </c>
    </row>
    <row r="43" spans="1:33" ht="14.25" customHeight="1">
      <c r="A43" s="13" t="s">
        <v>92</v>
      </c>
      <c r="B43" s="13"/>
      <c r="C43" s="14">
        <f>D43+E43</f>
        <v>536991</v>
      </c>
      <c r="D43" s="14">
        <f>SUM(D44:D48)</f>
        <v>391323</v>
      </c>
      <c r="E43" s="14">
        <f aca="true" t="shared" si="45" ref="E43:N43">SUM(E44:E48)</f>
        <v>145668</v>
      </c>
      <c r="F43" s="15">
        <v>1150</v>
      </c>
      <c r="G43" s="15">
        <v>1950</v>
      </c>
      <c r="H43" s="13" t="s">
        <v>53</v>
      </c>
      <c r="I43" s="14">
        <f t="shared" si="45"/>
        <v>73407</v>
      </c>
      <c r="J43" s="14">
        <f t="shared" si="45"/>
        <v>36703</v>
      </c>
      <c r="K43" s="14">
        <f t="shared" si="32"/>
        <v>36704</v>
      </c>
      <c r="L43" s="14">
        <f t="shared" si="45"/>
        <v>1</v>
      </c>
      <c r="M43" s="14">
        <f t="shared" si="45"/>
        <v>98</v>
      </c>
      <c r="N43" s="14">
        <f t="shared" si="45"/>
        <v>2</v>
      </c>
      <c r="O43" s="14">
        <v>1150</v>
      </c>
      <c r="P43" s="13" t="s">
        <v>53</v>
      </c>
      <c r="Q43" s="14">
        <f aca="true" t="shared" si="46" ref="Q43:S43">SUM(Q44:Q48)</f>
        <v>0</v>
      </c>
      <c r="R43" s="14">
        <f t="shared" si="46"/>
        <v>0</v>
      </c>
      <c r="S43" s="14">
        <f t="shared" si="46"/>
        <v>0</v>
      </c>
      <c r="T43" s="60">
        <f t="shared" si="2"/>
        <v>73407</v>
      </c>
      <c r="U43" s="60"/>
      <c r="V43" s="60">
        <f t="shared" si="12"/>
        <v>36703</v>
      </c>
      <c r="W43" s="60">
        <v>34112</v>
      </c>
      <c r="X43" s="60">
        <f t="shared" si="37"/>
        <v>2591</v>
      </c>
      <c r="Y43" s="60">
        <v>2000</v>
      </c>
      <c r="Z43" s="60">
        <f t="shared" si="15"/>
        <v>4591</v>
      </c>
      <c r="AA43" s="60">
        <f>SUM(AA44:AA48)</f>
        <v>680</v>
      </c>
      <c r="AB43" s="60">
        <f>SUM(AB44:AB48)</f>
        <v>3911</v>
      </c>
      <c r="AC43" s="60">
        <f t="shared" si="7"/>
        <v>0</v>
      </c>
      <c r="AD43" s="14"/>
      <c r="AE43">
        <v>1</v>
      </c>
      <c r="AF43">
        <v>32112</v>
      </c>
      <c r="AG43">
        <v>2000</v>
      </c>
    </row>
    <row r="44" spans="1:34" s="3" customFormat="1" ht="14.25" customHeight="1">
      <c r="A44" s="22" t="s">
        <v>93</v>
      </c>
      <c r="B44" s="22">
        <v>605001</v>
      </c>
      <c r="C44" s="16">
        <f t="shared" si="27"/>
        <v>393</v>
      </c>
      <c r="D44" s="16">
        <v>102</v>
      </c>
      <c r="E44" s="16">
        <v>291</v>
      </c>
      <c r="F44" s="17">
        <v>1150</v>
      </c>
      <c r="G44" s="17">
        <v>1950</v>
      </c>
      <c r="H44" s="12">
        <v>0.5</v>
      </c>
      <c r="I44" s="16">
        <f aca="true" t="shared" si="47" ref="I44:I77">ROUND((D44*F44+E44*G44)/10000,0)</f>
        <v>68</v>
      </c>
      <c r="J44" s="16">
        <f aca="true" t="shared" si="48" ref="J44:J50">ROUND((F44*D44*H44+G44*E44*H44)/10000,0)</f>
        <v>34</v>
      </c>
      <c r="K44" s="16">
        <f t="shared" si="32"/>
        <v>34</v>
      </c>
      <c r="L44" s="16">
        <v>0</v>
      </c>
      <c r="M44" s="16">
        <v>0</v>
      </c>
      <c r="N44" s="16">
        <f aca="true" t="shared" si="49" ref="N44:N48">L44*100-M44</f>
        <v>0</v>
      </c>
      <c r="O44" s="16">
        <v>1150</v>
      </c>
      <c r="P44" s="16">
        <v>0.5</v>
      </c>
      <c r="Q44" s="16">
        <f aca="true" t="shared" si="50" ref="Q44:Q48">ROUND(N44*O44/10000,0)</f>
        <v>0</v>
      </c>
      <c r="R44" s="16">
        <f aca="true" t="shared" si="51" ref="R44:R114">ROUND(N44*O44*P44/10000,0)</f>
        <v>0</v>
      </c>
      <c r="S44" s="16">
        <f t="shared" si="11"/>
        <v>0</v>
      </c>
      <c r="T44" s="61">
        <f t="shared" si="2"/>
        <v>68</v>
      </c>
      <c r="U44" s="61"/>
      <c r="V44" s="61">
        <f t="shared" si="12"/>
        <v>34</v>
      </c>
      <c r="W44" s="61">
        <v>0</v>
      </c>
      <c r="X44" s="61">
        <f t="shared" si="37"/>
        <v>34</v>
      </c>
      <c r="Y44" s="61"/>
      <c r="Z44" s="61">
        <f t="shared" si="15"/>
        <v>34</v>
      </c>
      <c r="AA44" s="61">
        <f>AH44</f>
        <v>34</v>
      </c>
      <c r="AB44" s="61">
        <f>Z44-AA44</f>
        <v>0</v>
      </c>
      <c r="AC44" s="61">
        <f t="shared" si="7"/>
        <v>0</v>
      </c>
      <c r="AD44" s="16"/>
      <c r="AF44" s="3">
        <v>0</v>
      </c>
      <c r="AH44" s="3">
        <f>VLOOKUP(B44,'[2]Sheet1'!$B$4:$G$76,6,FALSE)</f>
        <v>34</v>
      </c>
    </row>
    <row r="45" spans="1:34" s="3" customFormat="1" ht="14.25" customHeight="1">
      <c r="A45" s="12" t="s">
        <v>94</v>
      </c>
      <c r="B45" s="12">
        <v>605002</v>
      </c>
      <c r="C45" s="16">
        <f t="shared" si="27"/>
        <v>109984</v>
      </c>
      <c r="D45" s="16">
        <v>82005</v>
      </c>
      <c r="E45" s="16">
        <v>27979</v>
      </c>
      <c r="F45" s="17">
        <v>1150</v>
      </c>
      <c r="G45" s="17">
        <v>1950</v>
      </c>
      <c r="H45" s="12">
        <v>0.5</v>
      </c>
      <c r="I45" s="16">
        <f t="shared" si="47"/>
        <v>14886</v>
      </c>
      <c r="J45" s="16">
        <f t="shared" si="48"/>
        <v>7443</v>
      </c>
      <c r="K45" s="16">
        <f t="shared" si="32"/>
        <v>7443</v>
      </c>
      <c r="L45" s="16">
        <v>1</v>
      </c>
      <c r="M45" s="16">
        <v>98</v>
      </c>
      <c r="N45" s="16">
        <f t="shared" si="49"/>
        <v>2</v>
      </c>
      <c r="O45" s="16">
        <v>1150</v>
      </c>
      <c r="P45" s="16">
        <v>0.5</v>
      </c>
      <c r="Q45" s="16">
        <f t="shared" si="50"/>
        <v>0</v>
      </c>
      <c r="R45" s="16">
        <f t="shared" si="51"/>
        <v>0</v>
      </c>
      <c r="S45" s="16">
        <f t="shared" si="11"/>
        <v>0</v>
      </c>
      <c r="T45" s="61">
        <f t="shared" si="2"/>
        <v>14886</v>
      </c>
      <c r="U45" s="61"/>
      <c r="V45" s="61">
        <f t="shared" si="12"/>
        <v>7443</v>
      </c>
      <c r="W45" s="61">
        <v>7053</v>
      </c>
      <c r="X45" s="61">
        <f t="shared" si="37"/>
        <v>390</v>
      </c>
      <c r="Y45" s="61"/>
      <c r="Z45" s="61">
        <f t="shared" si="15"/>
        <v>390</v>
      </c>
      <c r="AA45" s="61">
        <f>AH45</f>
        <v>390</v>
      </c>
      <c r="AB45" s="61">
        <f>Z45-AA45</f>
        <v>0</v>
      </c>
      <c r="AC45" s="61">
        <f t="shared" si="7"/>
        <v>0</v>
      </c>
      <c r="AD45" s="16"/>
      <c r="AF45" s="3">
        <v>7053</v>
      </c>
      <c r="AH45" s="3">
        <f>VLOOKUP(B45,'[2]Sheet1'!$B$4:$G$76,6,FALSE)</f>
        <v>390</v>
      </c>
    </row>
    <row r="46" spans="1:34" s="3" customFormat="1" ht="14.25" customHeight="1">
      <c r="A46" s="12" t="s">
        <v>95</v>
      </c>
      <c r="B46" s="12">
        <v>605003</v>
      </c>
      <c r="C46" s="16">
        <f t="shared" si="27"/>
        <v>305863</v>
      </c>
      <c r="D46" s="16">
        <v>223596</v>
      </c>
      <c r="E46" s="16">
        <v>82267</v>
      </c>
      <c r="F46" s="17">
        <v>1150</v>
      </c>
      <c r="G46" s="17">
        <v>1950</v>
      </c>
      <c r="H46" s="12">
        <v>0.5</v>
      </c>
      <c r="I46" s="16">
        <f t="shared" si="47"/>
        <v>41756</v>
      </c>
      <c r="J46" s="16">
        <f t="shared" si="48"/>
        <v>20878</v>
      </c>
      <c r="K46" s="16">
        <f t="shared" si="32"/>
        <v>20878</v>
      </c>
      <c r="L46" s="16">
        <v>0</v>
      </c>
      <c r="M46" s="16">
        <v>0</v>
      </c>
      <c r="N46" s="16">
        <f t="shared" si="49"/>
        <v>0</v>
      </c>
      <c r="O46" s="16">
        <v>1150</v>
      </c>
      <c r="P46" s="16">
        <v>0.5</v>
      </c>
      <c r="Q46" s="16">
        <f t="shared" si="50"/>
        <v>0</v>
      </c>
      <c r="R46" s="16">
        <f t="shared" si="51"/>
        <v>0</v>
      </c>
      <c r="S46" s="16">
        <f t="shared" si="11"/>
        <v>0</v>
      </c>
      <c r="T46" s="61">
        <f t="shared" si="2"/>
        <v>41756</v>
      </c>
      <c r="U46" s="61"/>
      <c r="V46" s="61">
        <f t="shared" si="12"/>
        <v>20878</v>
      </c>
      <c r="W46" s="61">
        <v>19189</v>
      </c>
      <c r="X46" s="61">
        <f t="shared" si="37"/>
        <v>1689</v>
      </c>
      <c r="Y46" s="61">
        <v>2000</v>
      </c>
      <c r="Z46" s="61">
        <f t="shared" si="15"/>
        <v>3689</v>
      </c>
      <c r="AA46" s="61"/>
      <c r="AB46" s="61">
        <f>Z46-AA46</f>
        <v>3689</v>
      </c>
      <c r="AC46" s="61">
        <f t="shared" si="7"/>
        <v>0</v>
      </c>
      <c r="AD46" s="16"/>
      <c r="AF46" s="3">
        <v>17189</v>
      </c>
      <c r="AG46" s="3">
        <v>2000</v>
      </c>
      <c r="AH46" s="3" t="e">
        <f>VLOOKUP(B46,'[2]Sheet1'!$B$4:$G$76,6,FALSE)</f>
        <v>#N/A</v>
      </c>
    </row>
    <row r="47" spans="1:34" s="3" customFormat="1" ht="14.25" customHeight="1">
      <c r="A47" s="12" t="s">
        <v>96</v>
      </c>
      <c r="B47" s="12">
        <v>605005</v>
      </c>
      <c r="C47" s="16">
        <f t="shared" si="27"/>
        <v>47096</v>
      </c>
      <c r="D47" s="16">
        <v>34010</v>
      </c>
      <c r="E47" s="16">
        <v>13086</v>
      </c>
      <c r="F47" s="17">
        <v>1150</v>
      </c>
      <c r="G47" s="17">
        <v>1950</v>
      </c>
      <c r="H47" s="12">
        <v>0.5</v>
      </c>
      <c r="I47" s="16">
        <f t="shared" si="47"/>
        <v>6463</v>
      </c>
      <c r="J47" s="16">
        <f t="shared" si="48"/>
        <v>3231</v>
      </c>
      <c r="K47" s="16">
        <f t="shared" si="32"/>
        <v>3232</v>
      </c>
      <c r="L47" s="16">
        <v>0</v>
      </c>
      <c r="M47" s="16">
        <v>0</v>
      </c>
      <c r="N47" s="16">
        <f t="shared" si="49"/>
        <v>0</v>
      </c>
      <c r="O47" s="16">
        <v>1150</v>
      </c>
      <c r="P47" s="16">
        <v>0.5</v>
      </c>
      <c r="Q47" s="16">
        <f t="shared" si="50"/>
        <v>0</v>
      </c>
      <c r="R47" s="16">
        <f t="shared" si="51"/>
        <v>0</v>
      </c>
      <c r="S47" s="16">
        <f t="shared" si="11"/>
        <v>0</v>
      </c>
      <c r="T47" s="61">
        <f t="shared" si="2"/>
        <v>6463</v>
      </c>
      <c r="U47" s="61"/>
      <c r="V47" s="61">
        <f t="shared" si="12"/>
        <v>3231</v>
      </c>
      <c r="W47" s="61">
        <v>3009</v>
      </c>
      <c r="X47" s="61">
        <f t="shared" si="37"/>
        <v>222</v>
      </c>
      <c r="Y47" s="61"/>
      <c r="Z47" s="61">
        <f t="shared" si="15"/>
        <v>222</v>
      </c>
      <c r="AA47" s="61"/>
      <c r="AB47" s="61">
        <f>Z47-AA47</f>
        <v>222</v>
      </c>
      <c r="AC47" s="61">
        <f t="shared" si="7"/>
        <v>0</v>
      </c>
      <c r="AD47" s="16"/>
      <c r="AF47" s="3">
        <v>3009</v>
      </c>
      <c r="AH47" s="3" t="e">
        <f>VLOOKUP(B47,'[2]Sheet1'!$B$4:$G$76,6,FALSE)</f>
        <v>#N/A</v>
      </c>
    </row>
    <row r="48" spans="1:34" s="3" customFormat="1" ht="14.25" customHeight="1">
      <c r="A48" s="12" t="s">
        <v>97</v>
      </c>
      <c r="B48" s="12">
        <v>605006</v>
      </c>
      <c r="C48" s="16">
        <f t="shared" si="27"/>
        <v>73655</v>
      </c>
      <c r="D48" s="16">
        <v>51610</v>
      </c>
      <c r="E48" s="16">
        <v>22045</v>
      </c>
      <c r="F48" s="17">
        <v>1150</v>
      </c>
      <c r="G48" s="17">
        <v>1950</v>
      </c>
      <c r="H48" s="12">
        <v>0.5</v>
      </c>
      <c r="I48" s="16">
        <f t="shared" si="47"/>
        <v>10234</v>
      </c>
      <c r="J48" s="16">
        <f t="shared" si="48"/>
        <v>5117</v>
      </c>
      <c r="K48" s="16">
        <f t="shared" si="32"/>
        <v>5117</v>
      </c>
      <c r="L48" s="16">
        <v>0</v>
      </c>
      <c r="M48" s="16">
        <v>0</v>
      </c>
      <c r="N48" s="16">
        <f t="shared" si="49"/>
        <v>0</v>
      </c>
      <c r="O48" s="16">
        <v>1150</v>
      </c>
      <c r="P48" s="16">
        <v>0.5</v>
      </c>
      <c r="Q48" s="16">
        <f t="shared" si="50"/>
        <v>0</v>
      </c>
      <c r="R48" s="16">
        <f t="shared" si="51"/>
        <v>0</v>
      </c>
      <c r="S48" s="16">
        <f t="shared" si="11"/>
        <v>0</v>
      </c>
      <c r="T48" s="61">
        <f t="shared" si="2"/>
        <v>10234</v>
      </c>
      <c r="U48" s="61"/>
      <c r="V48" s="61">
        <f t="shared" si="12"/>
        <v>5117</v>
      </c>
      <c r="W48" s="61">
        <v>4861</v>
      </c>
      <c r="X48" s="61">
        <f t="shared" si="37"/>
        <v>256</v>
      </c>
      <c r="Y48" s="61"/>
      <c r="Z48" s="61">
        <f t="shared" si="15"/>
        <v>256</v>
      </c>
      <c r="AA48" s="61">
        <f>AH48</f>
        <v>256</v>
      </c>
      <c r="AB48" s="61">
        <f>Z48-AA48</f>
        <v>0</v>
      </c>
      <c r="AC48" s="61">
        <f t="shared" si="7"/>
        <v>0</v>
      </c>
      <c r="AD48" s="16"/>
      <c r="AF48" s="3">
        <v>4861</v>
      </c>
      <c r="AH48" s="3">
        <f>VLOOKUP(B48,'[2]Sheet1'!$B$4:$G$76,6,FALSE)</f>
        <v>256</v>
      </c>
    </row>
    <row r="49" spans="1:33" ht="14.25" customHeight="1">
      <c r="A49" s="13" t="s">
        <v>98</v>
      </c>
      <c r="B49" s="13"/>
      <c r="C49" s="14">
        <f t="shared" si="27"/>
        <v>267079</v>
      </c>
      <c r="D49" s="14">
        <f>SUM(D50)</f>
        <v>188743</v>
      </c>
      <c r="E49" s="14">
        <f>SUM(E50)</f>
        <v>78336</v>
      </c>
      <c r="F49" s="15">
        <v>1150</v>
      </c>
      <c r="G49" s="15">
        <v>1950</v>
      </c>
      <c r="H49" s="13">
        <v>0.5</v>
      </c>
      <c r="I49" s="14">
        <f t="shared" si="47"/>
        <v>36981</v>
      </c>
      <c r="J49" s="14">
        <f t="shared" si="48"/>
        <v>18490</v>
      </c>
      <c r="K49" s="14">
        <f t="shared" si="32"/>
        <v>18491</v>
      </c>
      <c r="L49" s="14">
        <f aca="true" t="shared" si="52" ref="L49:N49">SUM(L50)</f>
        <v>0</v>
      </c>
      <c r="M49" s="14">
        <f t="shared" si="52"/>
        <v>0</v>
      </c>
      <c r="N49" s="14">
        <f t="shared" si="52"/>
        <v>0</v>
      </c>
      <c r="O49" s="14">
        <v>1150</v>
      </c>
      <c r="P49" s="13">
        <v>0.5</v>
      </c>
      <c r="Q49" s="14">
        <f aca="true" t="shared" si="53" ref="Q49:R49">SUM(Q50)</f>
        <v>0</v>
      </c>
      <c r="R49" s="14">
        <f t="shared" si="53"/>
        <v>0</v>
      </c>
      <c r="S49" s="14">
        <f aca="true" t="shared" si="54" ref="S49">SUM(S50)</f>
        <v>0</v>
      </c>
      <c r="T49" s="60">
        <f t="shared" si="2"/>
        <v>36981</v>
      </c>
      <c r="U49" s="60"/>
      <c r="V49" s="60">
        <f t="shared" si="12"/>
        <v>18490</v>
      </c>
      <c r="W49" s="60">
        <v>17694</v>
      </c>
      <c r="X49" s="60">
        <f t="shared" si="37"/>
        <v>796</v>
      </c>
      <c r="Y49" s="60">
        <v>2000</v>
      </c>
      <c r="Z49" s="60">
        <f t="shared" si="15"/>
        <v>2796</v>
      </c>
      <c r="AA49" s="60">
        <f>AA50</f>
        <v>2796</v>
      </c>
      <c r="AB49" s="60">
        <f>AB50</f>
        <v>0</v>
      </c>
      <c r="AC49" s="60">
        <f t="shared" si="7"/>
        <v>0</v>
      </c>
      <c r="AD49" s="14"/>
      <c r="AE49">
        <v>1</v>
      </c>
      <c r="AF49">
        <v>15694</v>
      </c>
      <c r="AG49">
        <v>2000</v>
      </c>
    </row>
    <row r="50" spans="1:34" s="3" customFormat="1" ht="14.25" customHeight="1">
      <c r="A50" s="12" t="s">
        <v>98</v>
      </c>
      <c r="B50" s="12">
        <v>605004</v>
      </c>
      <c r="C50" s="16">
        <f t="shared" si="27"/>
        <v>267079</v>
      </c>
      <c r="D50" s="16">
        <v>188743</v>
      </c>
      <c r="E50" s="16">
        <v>78336</v>
      </c>
      <c r="F50" s="17">
        <v>1150</v>
      </c>
      <c r="G50" s="17">
        <v>1950</v>
      </c>
      <c r="H50" s="12">
        <v>0.5</v>
      </c>
      <c r="I50" s="16">
        <f t="shared" si="47"/>
        <v>36981</v>
      </c>
      <c r="J50" s="16">
        <f t="shared" si="48"/>
        <v>18490</v>
      </c>
      <c r="K50" s="16">
        <f t="shared" si="32"/>
        <v>18491</v>
      </c>
      <c r="L50" s="16">
        <v>0</v>
      </c>
      <c r="M50" s="16">
        <v>0</v>
      </c>
      <c r="N50" s="16">
        <f>L50*100-M50</f>
        <v>0</v>
      </c>
      <c r="O50" s="16">
        <v>1150</v>
      </c>
      <c r="P50" s="16">
        <v>0.5</v>
      </c>
      <c r="Q50" s="16">
        <f aca="true" t="shared" si="55" ref="Q50">ROUND(N50*O50/10000,0)</f>
        <v>0</v>
      </c>
      <c r="R50" s="16">
        <f t="shared" si="51"/>
        <v>0</v>
      </c>
      <c r="S50" s="16">
        <f t="shared" si="11"/>
        <v>0</v>
      </c>
      <c r="T50" s="61">
        <f t="shared" si="2"/>
        <v>36981</v>
      </c>
      <c r="U50" s="61"/>
      <c r="V50" s="61">
        <f t="shared" si="12"/>
        <v>18490</v>
      </c>
      <c r="W50" s="61">
        <v>17694</v>
      </c>
      <c r="X50" s="61">
        <f t="shared" si="37"/>
        <v>796</v>
      </c>
      <c r="Y50" s="61">
        <v>2000</v>
      </c>
      <c r="Z50" s="61">
        <f t="shared" si="15"/>
        <v>2796</v>
      </c>
      <c r="AA50" s="61">
        <f>AH50</f>
        <v>2796</v>
      </c>
      <c r="AB50" s="61">
        <f>Z50-AA50</f>
        <v>0</v>
      </c>
      <c r="AC50" s="61">
        <f t="shared" si="7"/>
        <v>0</v>
      </c>
      <c r="AD50" s="16"/>
      <c r="AF50" s="3">
        <v>15694</v>
      </c>
      <c r="AG50" s="3">
        <v>2000</v>
      </c>
      <c r="AH50" s="3">
        <f>VLOOKUP(B50,'[2]Sheet1'!$B$4:$G$76,6,FALSE)</f>
        <v>2796</v>
      </c>
    </row>
    <row r="51" spans="1:32" ht="14.25" customHeight="1">
      <c r="A51" s="13" t="s">
        <v>99</v>
      </c>
      <c r="B51" s="13"/>
      <c r="C51" s="14">
        <f t="shared" si="27"/>
        <v>219990</v>
      </c>
      <c r="D51" s="14">
        <f>SUM(D52:D58)</f>
        <v>153963</v>
      </c>
      <c r="E51" s="14">
        <f>SUM(E52:E58)</f>
        <v>66027</v>
      </c>
      <c r="F51" s="15">
        <v>1150</v>
      </c>
      <c r="G51" s="15">
        <v>1950</v>
      </c>
      <c r="H51" s="13" t="s">
        <v>53</v>
      </c>
      <c r="I51" s="14">
        <f aca="true" t="shared" si="56" ref="I51:K51">SUM(I52:I58)</f>
        <v>30582</v>
      </c>
      <c r="J51" s="14">
        <f t="shared" si="56"/>
        <v>24358</v>
      </c>
      <c r="K51" s="14">
        <f t="shared" si="56"/>
        <v>6224</v>
      </c>
      <c r="L51" s="14">
        <f aca="true" t="shared" si="57" ref="L51:N51">SUM(L52:L58)</f>
        <v>161</v>
      </c>
      <c r="M51" s="14">
        <f t="shared" si="57"/>
        <v>5189</v>
      </c>
      <c r="N51" s="14">
        <f t="shared" si="57"/>
        <v>10911</v>
      </c>
      <c r="O51" s="14">
        <v>1150</v>
      </c>
      <c r="P51" s="13" t="s">
        <v>53</v>
      </c>
      <c r="Q51" s="14">
        <f>SUM(Q52:Q58)</f>
        <v>1255</v>
      </c>
      <c r="R51" s="14">
        <f aca="true" t="shared" si="58" ref="R51">SUM(R52:R58)</f>
        <v>1063</v>
      </c>
      <c r="S51" s="14">
        <f aca="true" t="shared" si="59" ref="S51">SUM(S52:S58)</f>
        <v>192</v>
      </c>
      <c r="T51" s="60">
        <f t="shared" si="2"/>
        <v>31837</v>
      </c>
      <c r="U51" s="60"/>
      <c r="V51" s="60">
        <f t="shared" si="12"/>
        <v>25421</v>
      </c>
      <c r="W51" s="60">
        <v>24209</v>
      </c>
      <c r="X51" s="60">
        <f t="shared" si="37"/>
        <v>1212</v>
      </c>
      <c r="Y51" s="60"/>
      <c r="Z51" s="60">
        <f t="shared" si="15"/>
        <v>1212</v>
      </c>
      <c r="AA51" s="60">
        <f>SUM(AA52:AA58)</f>
        <v>275</v>
      </c>
      <c r="AB51" s="60">
        <f>SUM(AB52:AB58)</f>
        <v>937</v>
      </c>
      <c r="AC51" s="60">
        <f t="shared" si="7"/>
        <v>0</v>
      </c>
      <c r="AD51" s="14"/>
      <c r="AE51">
        <v>1</v>
      </c>
      <c r="AF51">
        <v>24209</v>
      </c>
    </row>
    <row r="52" spans="1:34" s="3" customFormat="1" ht="14.25" customHeight="1">
      <c r="A52" s="22" t="s">
        <v>100</v>
      </c>
      <c r="B52" s="22">
        <v>606001</v>
      </c>
      <c r="C52" s="16">
        <f t="shared" si="27"/>
        <v>1595</v>
      </c>
      <c r="D52" s="16">
        <v>0</v>
      </c>
      <c r="E52" s="16">
        <v>1595</v>
      </c>
      <c r="F52" s="17">
        <v>1150</v>
      </c>
      <c r="G52" s="17">
        <v>1950</v>
      </c>
      <c r="H52" s="12">
        <v>0.6</v>
      </c>
      <c r="I52" s="16">
        <f t="shared" si="47"/>
        <v>311</v>
      </c>
      <c r="J52" s="16">
        <f aca="true" t="shared" si="60" ref="J52:J66">ROUND((F52*D52*H52+G52*E52*H52)/10000,0)</f>
        <v>187</v>
      </c>
      <c r="K52" s="16">
        <f t="shared" si="32"/>
        <v>124</v>
      </c>
      <c r="L52" s="16">
        <v>0</v>
      </c>
      <c r="M52" s="16">
        <v>0</v>
      </c>
      <c r="N52" s="16">
        <f aca="true" t="shared" si="61" ref="N52:N58">L52*100-M52</f>
        <v>0</v>
      </c>
      <c r="O52" s="16">
        <v>1150</v>
      </c>
      <c r="P52" s="16">
        <v>0.6</v>
      </c>
      <c r="Q52" s="16">
        <f aca="true" t="shared" si="62" ref="Q52:Q58">ROUND(N52*O52/10000,0)</f>
        <v>0</v>
      </c>
      <c r="R52" s="16">
        <f t="shared" si="51"/>
        <v>0</v>
      </c>
      <c r="S52" s="16">
        <f t="shared" si="11"/>
        <v>0</v>
      </c>
      <c r="T52" s="61">
        <f t="shared" si="2"/>
        <v>311</v>
      </c>
      <c r="U52" s="61"/>
      <c r="V52" s="61">
        <f t="shared" si="12"/>
        <v>187</v>
      </c>
      <c r="W52" s="61">
        <v>0</v>
      </c>
      <c r="X52" s="61">
        <f t="shared" si="37"/>
        <v>187</v>
      </c>
      <c r="Y52" s="61"/>
      <c r="Z52" s="61">
        <f t="shared" si="15"/>
        <v>187</v>
      </c>
      <c r="AA52" s="61"/>
      <c r="AB52" s="61">
        <f aca="true" t="shared" si="63" ref="AB52:AB58">Z52-AA52</f>
        <v>187</v>
      </c>
      <c r="AC52" s="61">
        <f t="shared" si="7"/>
        <v>0</v>
      </c>
      <c r="AD52" s="16"/>
      <c r="AF52" s="3">
        <v>0</v>
      </c>
      <c r="AH52" s="3" t="e">
        <f>VLOOKUP(B52,'[2]Sheet1'!$B$4:$G$76,6,FALSE)</f>
        <v>#N/A</v>
      </c>
    </row>
    <row r="53" spans="1:34" s="3" customFormat="1" ht="14.25" customHeight="1">
      <c r="A53" s="12" t="s">
        <v>101</v>
      </c>
      <c r="B53" s="12">
        <v>606002</v>
      </c>
      <c r="C53" s="16">
        <f t="shared" si="27"/>
        <v>37225</v>
      </c>
      <c r="D53" s="16">
        <v>26371</v>
      </c>
      <c r="E53" s="16">
        <v>10854</v>
      </c>
      <c r="F53" s="17">
        <v>1150</v>
      </c>
      <c r="G53" s="17">
        <v>1950</v>
      </c>
      <c r="H53" s="12">
        <v>0.6</v>
      </c>
      <c r="I53" s="16">
        <f t="shared" si="47"/>
        <v>5149</v>
      </c>
      <c r="J53" s="16">
        <f t="shared" si="60"/>
        <v>3090</v>
      </c>
      <c r="K53" s="16">
        <f t="shared" si="32"/>
        <v>2059</v>
      </c>
      <c r="L53" s="16">
        <v>18</v>
      </c>
      <c r="M53" s="16">
        <v>670</v>
      </c>
      <c r="N53" s="16">
        <f t="shared" si="61"/>
        <v>1130</v>
      </c>
      <c r="O53" s="16">
        <v>1150</v>
      </c>
      <c r="P53" s="16">
        <v>0.6</v>
      </c>
      <c r="Q53" s="16">
        <f t="shared" si="62"/>
        <v>130</v>
      </c>
      <c r="R53" s="16">
        <f t="shared" si="51"/>
        <v>78</v>
      </c>
      <c r="S53" s="16">
        <f t="shared" si="11"/>
        <v>52</v>
      </c>
      <c r="T53" s="61">
        <f t="shared" si="2"/>
        <v>5279</v>
      </c>
      <c r="U53" s="61"/>
      <c r="V53" s="61">
        <f t="shared" si="12"/>
        <v>3168</v>
      </c>
      <c r="W53" s="61">
        <v>3001</v>
      </c>
      <c r="X53" s="61">
        <f t="shared" si="37"/>
        <v>167</v>
      </c>
      <c r="Y53" s="61"/>
      <c r="Z53" s="61">
        <f t="shared" si="15"/>
        <v>167</v>
      </c>
      <c r="AA53" s="61"/>
      <c r="AB53" s="61">
        <f t="shared" si="63"/>
        <v>167</v>
      </c>
      <c r="AC53" s="61">
        <f t="shared" si="7"/>
        <v>0</v>
      </c>
      <c r="AD53" s="16"/>
      <c r="AF53" s="3">
        <v>3001</v>
      </c>
      <c r="AH53" s="3" t="e">
        <f>VLOOKUP(B53,'[2]Sheet1'!$B$4:$G$76,6,FALSE)</f>
        <v>#N/A</v>
      </c>
    </row>
    <row r="54" spans="1:34" s="3" customFormat="1" ht="14.25" customHeight="1">
      <c r="A54" s="12" t="s">
        <v>102</v>
      </c>
      <c r="B54" s="12">
        <v>606003</v>
      </c>
      <c r="C54" s="16">
        <f t="shared" si="27"/>
        <v>43311</v>
      </c>
      <c r="D54" s="16">
        <v>30499</v>
      </c>
      <c r="E54" s="16">
        <v>12812</v>
      </c>
      <c r="F54" s="17">
        <v>1150</v>
      </c>
      <c r="G54" s="17">
        <v>1950</v>
      </c>
      <c r="H54" s="12">
        <v>0.6</v>
      </c>
      <c r="I54" s="16">
        <f t="shared" si="47"/>
        <v>6006</v>
      </c>
      <c r="J54" s="16">
        <f t="shared" si="60"/>
        <v>3603</v>
      </c>
      <c r="K54" s="16">
        <f t="shared" si="32"/>
        <v>2403</v>
      </c>
      <c r="L54" s="16">
        <v>9</v>
      </c>
      <c r="M54" s="16">
        <v>599</v>
      </c>
      <c r="N54" s="16">
        <f t="shared" si="61"/>
        <v>301</v>
      </c>
      <c r="O54" s="16">
        <v>1150</v>
      </c>
      <c r="P54" s="16">
        <v>0.6</v>
      </c>
      <c r="Q54" s="16">
        <f t="shared" si="62"/>
        <v>35</v>
      </c>
      <c r="R54" s="16">
        <f t="shared" si="51"/>
        <v>21</v>
      </c>
      <c r="S54" s="16">
        <f t="shared" si="11"/>
        <v>14</v>
      </c>
      <c r="T54" s="61">
        <f t="shared" si="2"/>
        <v>6041</v>
      </c>
      <c r="U54" s="61"/>
      <c r="V54" s="61">
        <f t="shared" si="12"/>
        <v>3624</v>
      </c>
      <c r="W54" s="61">
        <v>3546</v>
      </c>
      <c r="X54" s="61">
        <f t="shared" si="37"/>
        <v>78</v>
      </c>
      <c r="Y54" s="61"/>
      <c r="Z54" s="61">
        <f t="shared" si="15"/>
        <v>78</v>
      </c>
      <c r="AA54" s="61">
        <f>AH54</f>
        <v>78</v>
      </c>
      <c r="AB54" s="61">
        <f t="shared" si="63"/>
        <v>0</v>
      </c>
      <c r="AC54" s="61">
        <f t="shared" si="7"/>
        <v>0</v>
      </c>
      <c r="AD54" s="16"/>
      <c r="AF54" s="3">
        <v>3546</v>
      </c>
      <c r="AH54" s="3">
        <f>VLOOKUP(B54,'[2]Sheet1'!$B$4:$G$76,6,FALSE)</f>
        <v>78</v>
      </c>
    </row>
    <row r="55" spans="1:34" s="3" customFormat="1" ht="14.25" customHeight="1">
      <c r="A55" s="12" t="s">
        <v>103</v>
      </c>
      <c r="B55" s="12">
        <v>606004</v>
      </c>
      <c r="C55" s="16">
        <f t="shared" si="27"/>
        <v>34912</v>
      </c>
      <c r="D55" s="16">
        <v>24624</v>
      </c>
      <c r="E55" s="16">
        <v>10288</v>
      </c>
      <c r="F55" s="17">
        <v>1150</v>
      </c>
      <c r="G55" s="17">
        <v>1950</v>
      </c>
      <c r="H55" s="12">
        <v>0.8</v>
      </c>
      <c r="I55" s="16">
        <f t="shared" si="47"/>
        <v>4838</v>
      </c>
      <c r="J55" s="16">
        <f t="shared" si="60"/>
        <v>3870</v>
      </c>
      <c r="K55" s="16">
        <f t="shared" si="32"/>
        <v>968</v>
      </c>
      <c r="L55" s="16">
        <v>41</v>
      </c>
      <c r="M55" s="16">
        <v>1256</v>
      </c>
      <c r="N55" s="16">
        <f t="shared" si="61"/>
        <v>2844</v>
      </c>
      <c r="O55" s="16">
        <v>1150</v>
      </c>
      <c r="P55" s="16">
        <v>0.8</v>
      </c>
      <c r="Q55" s="16">
        <f t="shared" si="62"/>
        <v>327</v>
      </c>
      <c r="R55" s="16">
        <f t="shared" si="51"/>
        <v>262</v>
      </c>
      <c r="S55" s="16">
        <f t="shared" si="11"/>
        <v>65</v>
      </c>
      <c r="T55" s="61">
        <f t="shared" si="2"/>
        <v>5165</v>
      </c>
      <c r="U55" s="61"/>
      <c r="V55" s="61">
        <f t="shared" si="12"/>
        <v>4132</v>
      </c>
      <c r="W55" s="61">
        <v>3935</v>
      </c>
      <c r="X55" s="61">
        <f t="shared" si="37"/>
        <v>197</v>
      </c>
      <c r="Y55" s="61"/>
      <c r="Z55" s="61">
        <f t="shared" si="15"/>
        <v>197</v>
      </c>
      <c r="AA55" s="61">
        <f>AH55</f>
        <v>197</v>
      </c>
      <c r="AB55" s="61">
        <f t="shared" si="63"/>
        <v>0</v>
      </c>
      <c r="AC55" s="61">
        <f t="shared" si="7"/>
        <v>0</v>
      </c>
      <c r="AD55" s="16"/>
      <c r="AF55" s="3">
        <v>3935</v>
      </c>
      <c r="AH55" s="3">
        <f>VLOOKUP(B55,'[2]Sheet1'!$B$4:$G$76,6,FALSE)</f>
        <v>197</v>
      </c>
    </row>
    <row r="56" spans="1:34" s="3" customFormat="1" ht="14.25" customHeight="1">
      <c r="A56" s="12" t="s">
        <v>104</v>
      </c>
      <c r="B56" s="12">
        <v>606005</v>
      </c>
      <c r="C56" s="16">
        <f t="shared" si="27"/>
        <v>54029</v>
      </c>
      <c r="D56" s="16">
        <v>38086</v>
      </c>
      <c r="E56" s="16">
        <v>15943</v>
      </c>
      <c r="F56" s="17">
        <v>1150</v>
      </c>
      <c r="G56" s="17">
        <v>1950</v>
      </c>
      <c r="H56" s="12">
        <v>1</v>
      </c>
      <c r="I56" s="16">
        <f t="shared" si="47"/>
        <v>7489</v>
      </c>
      <c r="J56" s="16">
        <f t="shared" si="60"/>
        <v>7489</v>
      </c>
      <c r="K56" s="16">
        <f t="shared" si="32"/>
        <v>0</v>
      </c>
      <c r="L56" s="16">
        <v>37</v>
      </c>
      <c r="M56" s="16">
        <v>1149</v>
      </c>
      <c r="N56" s="16">
        <f t="shared" si="61"/>
        <v>2551</v>
      </c>
      <c r="O56" s="16">
        <v>1150</v>
      </c>
      <c r="P56" s="16">
        <v>1</v>
      </c>
      <c r="Q56" s="16">
        <f t="shared" si="62"/>
        <v>293</v>
      </c>
      <c r="R56" s="16">
        <f t="shared" si="51"/>
        <v>293</v>
      </c>
      <c r="S56" s="16">
        <f t="shared" si="11"/>
        <v>0</v>
      </c>
      <c r="T56" s="61">
        <f t="shared" si="2"/>
        <v>7782</v>
      </c>
      <c r="U56" s="61"/>
      <c r="V56" s="61">
        <f t="shared" si="12"/>
        <v>7782</v>
      </c>
      <c r="W56" s="61">
        <v>7485</v>
      </c>
      <c r="X56" s="61">
        <f t="shared" si="37"/>
        <v>297</v>
      </c>
      <c r="Y56" s="61"/>
      <c r="Z56" s="61">
        <f t="shared" si="15"/>
        <v>297</v>
      </c>
      <c r="AA56" s="61"/>
      <c r="AB56" s="61">
        <f t="shared" si="63"/>
        <v>297</v>
      </c>
      <c r="AC56" s="61">
        <f t="shared" si="7"/>
        <v>0</v>
      </c>
      <c r="AD56" s="16"/>
      <c r="AF56" s="3">
        <v>7485</v>
      </c>
      <c r="AH56" s="3" t="e">
        <f>VLOOKUP(B56,'[2]Sheet1'!$B$4:$G$76,6,FALSE)</f>
        <v>#N/A</v>
      </c>
    </row>
    <row r="57" spans="1:34" s="3" customFormat="1" ht="14.25" customHeight="1">
      <c r="A57" s="12" t="s">
        <v>105</v>
      </c>
      <c r="B57" s="25">
        <v>606008</v>
      </c>
      <c r="C57" s="16">
        <f t="shared" si="27"/>
        <v>24041</v>
      </c>
      <c r="D57" s="16">
        <v>16729</v>
      </c>
      <c r="E57" s="16">
        <v>7312</v>
      </c>
      <c r="F57" s="17">
        <v>1150</v>
      </c>
      <c r="G57" s="17">
        <v>1950</v>
      </c>
      <c r="H57" s="12">
        <v>0.8</v>
      </c>
      <c r="I57" s="16">
        <f t="shared" si="47"/>
        <v>3350</v>
      </c>
      <c r="J57" s="16">
        <f t="shared" si="60"/>
        <v>2680</v>
      </c>
      <c r="K57" s="16">
        <f t="shared" si="32"/>
        <v>670</v>
      </c>
      <c r="L57" s="16">
        <v>33</v>
      </c>
      <c r="M57" s="16">
        <v>660</v>
      </c>
      <c r="N57" s="16">
        <f t="shared" si="61"/>
        <v>2640</v>
      </c>
      <c r="O57" s="16">
        <v>1150</v>
      </c>
      <c r="P57" s="16">
        <v>0.8</v>
      </c>
      <c r="Q57" s="16">
        <f t="shared" si="62"/>
        <v>304</v>
      </c>
      <c r="R57" s="16">
        <f t="shared" si="51"/>
        <v>243</v>
      </c>
      <c r="S57" s="16">
        <f t="shared" si="11"/>
        <v>61</v>
      </c>
      <c r="T57" s="61">
        <f t="shared" si="2"/>
        <v>3654</v>
      </c>
      <c r="U57" s="61"/>
      <c r="V57" s="61">
        <f t="shared" si="12"/>
        <v>2923</v>
      </c>
      <c r="W57" s="61">
        <v>2841</v>
      </c>
      <c r="X57" s="61">
        <f t="shared" si="37"/>
        <v>82</v>
      </c>
      <c r="Y57" s="61"/>
      <c r="Z57" s="61">
        <f t="shared" si="15"/>
        <v>82</v>
      </c>
      <c r="AA57" s="61"/>
      <c r="AB57" s="61">
        <f t="shared" si="63"/>
        <v>82</v>
      </c>
      <c r="AC57" s="61">
        <f t="shared" si="7"/>
        <v>0</v>
      </c>
      <c r="AD57" s="16"/>
      <c r="AF57" s="3">
        <v>2841</v>
      </c>
      <c r="AH57" s="3" t="e">
        <f>VLOOKUP(B57,'[2]Sheet1'!$B$4:$G$76,6,FALSE)</f>
        <v>#N/A</v>
      </c>
    </row>
    <row r="58" spans="1:34" s="3" customFormat="1" ht="14.25" customHeight="1">
      <c r="A58" s="12" t="s">
        <v>106</v>
      </c>
      <c r="B58" s="25">
        <v>606010</v>
      </c>
      <c r="C58" s="16">
        <f t="shared" si="27"/>
        <v>24877</v>
      </c>
      <c r="D58" s="16">
        <v>17654</v>
      </c>
      <c r="E58" s="16">
        <v>7223</v>
      </c>
      <c r="F58" s="17">
        <v>1150</v>
      </c>
      <c r="G58" s="17">
        <v>1950</v>
      </c>
      <c r="H58" s="12">
        <v>1</v>
      </c>
      <c r="I58" s="16">
        <f t="shared" si="47"/>
        <v>3439</v>
      </c>
      <c r="J58" s="16">
        <f t="shared" si="60"/>
        <v>3439</v>
      </c>
      <c r="K58" s="16">
        <f t="shared" si="32"/>
        <v>0</v>
      </c>
      <c r="L58" s="16">
        <v>23</v>
      </c>
      <c r="M58" s="16">
        <v>855</v>
      </c>
      <c r="N58" s="16">
        <f t="shared" si="61"/>
        <v>1445</v>
      </c>
      <c r="O58" s="16">
        <v>1150</v>
      </c>
      <c r="P58" s="16">
        <v>1</v>
      </c>
      <c r="Q58" s="16">
        <f t="shared" si="62"/>
        <v>166</v>
      </c>
      <c r="R58" s="16">
        <f t="shared" si="51"/>
        <v>166</v>
      </c>
      <c r="S58" s="16">
        <f t="shared" si="11"/>
        <v>0</v>
      </c>
      <c r="T58" s="61">
        <f t="shared" si="2"/>
        <v>3605</v>
      </c>
      <c r="U58" s="61"/>
      <c r="V58" s="61">
        <f t="shared" si="12"/>
        <v>3605</v>
      </c>
      <c r="W58" s="61">
        <v>3401</v>
      </c>
      <c r="X58" s="61">
        <f t="shared" si="37"/>
        <v>204</v>
      </c>
      <c r="Y58" s="61"/>
      <c r="Z58" s="61">
        <f t="shared" si="15"/>
        <v>204</v>
      </c>
      <c r="AA58" s="61"/>
      <c r="AB58" s="61">
        <f t="shared" si="63"/>
        <v>204</v>
      </c>
      <c r="AC58" s="61">
        <f t="shared" si="7"/>
        <v>0</v>
      </c>
      <c r="AD58" s="16"/>
      <c r="AF58" s="3">
        <v>3401</v>
      </c>
      <c r="AH58" s="3" t="e">
        <f>VLOOKUP(B58,'[2]Sheet1'!$B$4:$G$76,6,FALSE)</f>
        <v>#N/A</v>
      </c>
    </row>
    <row r="59" spans="1:32" ht="14.25" customHeight="1">
      <c r="A59" s="13" t="s">
        <v>107</v>
      </c>
      <c r="B59" s="13"/>
      <c r="C59" s="14">
        <f t="shared" si="27"/>
        <v>44181</v>
      </c>
      <c r="D59" s="14">
        <f>SUM(D60)</f>
        <v>30309</v>
      </c>
      <c r="E59" s="14">
        <f>SUM(E60)</f>
        <v>13872</v>
      </c>
      <c r="F59" s="15">
        <v>1150</v>
      </c>
      <c r="G59" s="15">
        <v>1950</v>
      </c>
      <c r="H59" s="13">
        <v>1</v>
      </c>
      <c r="I59" s="14">
        <f t="shared" si="47"/>
        <v>6191</v>
      </c>
      <c r="J59" s="14">
        <f t="shared" si="60"/>
        <v>6191</v>
      </c>
      <c r="K59" s="14">
        <f t="shared" si="32"/>
        <v>0</v>
      </c>
      <c r="L59" s="14">
        <f aca="true" t="shared" si="64" ref="L59:N59">SUM(L60)</f>
        <v>58</v>
      </c>
      <c r="M59" s="14">
        <f t="shared" si="64"/>
        <v>1504</v>
      </c>
      <c r="N59" s="14">
        <f t="shared" si="64"/>
        <v>4296</v>
      </c>
      <c r="O59" s="14">
        <v>1150</v>
      </c>
      <c r="P59" s="13">
        <v>1</v>
      </c>
      <c r="Q59" s="14">
        <f aca="true" t="shared" si="65" ref="Q59">SUM(Q60)</f>
        <v>494</v>
      </c>
      <c r="R59" s="14">
        <f aca="true" t="shared" si="66" ref="R59">SUM(R60)</f>
        <v>494</v>
      </c>
      <c r="S59" s="14">
        <f aca="true" t="shared" si="67" ref="S59">SUM(S60)</f>
        <v>0</v>
      </c>
      <c r="T59" s="60">
        <f t="shared" si="2"/>
        <v>6685</v>
      </c>
      <c r="U59" s="60"/>
      <c r="V59" s="60">
        <f t="shared" si="12"/>
        <v>6685</v>
      </c>
      <c r="W59" s="60">
        <v>6397</v>
      </c>
      <c r="X59" s="60">
        <f t="shared" si="37"/>
        <v>288</v>
      </c>
      <c r="Y59" s="60"/>
      <c r="Z59" s="60">
        <f t="shared" si="15"/>
        <v>288</v>
      </c>
      <c r="AA59" s="60">
        <f>AA60</f>
        <v>288</v>
      </c>
      <c r="AB59" s="60">
        <f>AB60</f>
        <v>0</v>
      </c>
      <c r="AC59" s="60">
        <f t="shared" si="7"/>
        <v>0</v>
      </c>
      <c r="AD59" s="14"/>
      <c r="AE59">
        <v>1</v>
      </c>
      <c r="AF59">
        <v>6397</v>
      </c>
    </row>
    <row r="60" spans="1:34" s="3" customFormat="1" ht="14.25" customHeight="1">
      <c r="A60" s="12" t="s">
        <v>107</v>
      </c>
      <c r="B60" s="25">
        <v>606006</v>
      </c>
      <c r="C60" s="16">
        <f t="shared" si="27"/>
        <v>44181</v>
      </c>
      <c r="D60" s="16">
        <v>30309</v>
      </c>
      <c r="E60" s="16">
        <v>13872</v>
      </c>
      <c r="F60" s="17">
        <v>1150</v>
      </c>
      <c r="G60" s="17">
        <v>1950</v>
      </c>
      <c r="H60" s="12">
        <v>1</v>
      </c>
      <c r="I60" s="16">
        <f t="shared" si="47"/>
        <v>6191</v>
      </c>
      <c r="J60" s="16">
        <f t="shared" si="60"/>
        <v>6191</v>
      </c>
      <c r="K60" s="16">
        <f t="shared" si="32"/>
        <v>0</v>
      </c>
      <c r="L60" s="16">
        <v>58</v>
      </c>
      <c r="M60" s="16">
        <v>1504</v>
      </c>
      <c r="N60" s="16">
        <f>L60*100-M60</f>
        <v>4296</v>
      </c>
      <c r="O60" s="16">
        <v>1150</v>
      </c>
      <c r="P60" s="16">
        <v>1</v>
      </c>
      <c r="Q60" s="16">
        <f aca="true" t="shared" si="68" ref="Q60">ROUND(N60*O60/10000,0)</f>
        <v>494</v>
      </c>
      <c r="R60" s="16">
        <f t="shared" si="51"/>
        <v>494</v>
      </c>
      <c r="S60" s="16">
        <f t="shared" si="11"/>
        <v>0</v>
      </c>
      <c r="T60" s="61">
        <f t="shared" si="2"/>
        <v>6685</v>
      </c>
      <c r="U60" s="61"/>
      <c r="V60" s="61">
        <f t="shared" si="12"/>
        <v>6685</v>
      </c>
      <c r="W60" s="61">
        <v>6397</v>
      </c>
      <c r="X60" s="61">
        <f t="shared" si="37"/>
        <v>288</v>
      </c>
      <c r="Y60" s="61"/>
      <c r="Z60" s="61">
        <f t="shared" si="15"/>
        <v>288</v>
      </c>
      <c r="AA60" s="61">
        <f>AH60</f>
        <v>288</v>
      </c>
      <c r="AB60" s="61">
        <f>Z60-AA60</f>
        <v>0</v>
      </c>
      <c r="AC60" s="61">
        <f t="shared" si="7"/>
        <v>0</v>
      </c>
      <c r="AD60" s="16"/>
      <c r="AF60" s="3">
        <v>6397</v>
      </c>
      <c r="AH60" s="3">
        <f>VLOOKUP(B60,'[2]Sheet1'!$B$4:$G$76,6,FALSE)</f>
        <v>288</v>
      </c>
    </row>
    <row r="61" spans="1:32" ht="14.25" customHeight="1">
      <c r="A61" s="13" t="s">
        <v>108</v>
      </c>
      <c r="B61" s="13"/>
      <c r="C61" s="14">
        <f t="shared" si="27"/>
        <v>24792</v>
      </c>
      <c r="D61" s="14">
        <f aca="true" t="shared" si="69" ref="D61:E61">SUM(D62)</f>
        <v>17823</v>
      </c>
      <c r="E61" s="14">
        <f t="shared" si="69"/>
        <v>6969</v>
      </c>
      <c r="F61" s="15">
        <v>1150</v>
      </c>
      <c r="G61" s="15">
        <v>1950</v>
      </c>
      <c r="H61" s="13">
        <v>0.8</v>
      </c>
      <c r="I61" s="14">
        <f t="shared" si="47"/>
        <v>3409</v>
      </c>
      <c r="J61" s="14">
        <f t="shared" si="60"/>
        <v>2727</v>
      </c>
      <c r="K61" s="14">
        <f t="shared" si="32"/>
        <v>682</v>
      </c>
      <c r="L61" s="14">
        <f aca="true" t="shared" si="70" ref="L61:N61">SUM(L62)</f>
        <v>41</v>
      </c>
      <c r="M61" s="14">
        <f t="shared" si="70"/>
        <v>781</v>
      </c>
      <c r="N61" s="14">
        <f t="shared" si="70"/>
        <v>3319</v>
      </c>
      <c r="O61" s="14">
        <v>1150</v>
      </c>
      <c r="P61" s="13">
        <v>0.8</v>
      </c>
      <c r="Q61" s="14">
        <f aca="true" t="shared" si="71" ref="Q61:S61">SUM(Q62)</f>
        <v>382</v>
      </c>
      <c r="R61" s="14">
        <f t="shared" si="71"/>
        <v>305</v>
      </c>
      <c r="S61" s="14">
        <f t="shared" si="71"/>
        <v>77</v>
      </c>
      <c r="T61" s="60">
        <f t="shared" si="2"/>
        <v>3791</v>
      </c>
      <c r="U61" s="60"/>
      <c r="V61" s="60">
        <f t="shared" si="12"/>
        <v>3032</v>
      </c>
      <c r="W61" s="60">
        <v>2856</v>
      </c>
      <c r="X61" s="60">
        <f t="shared" si="37"/>
        <v>176</v>
      </c>
      <c r="Y61" s="60"/>
      <c r="Z61" s="60">
        <f t="shared" si="15"/>
        <v>176</v>
      </c>
      <c r="AA61" s="60">
        <f>AA62</f>
        <v>176</v>
      </c>
      <c r="AB61" s="60">
        <f>AB62</f>
        <v>0</v>
      </c>
      <c r="AC61" s="60">
        <f t="shared" si="7"/>
        <v>0</v>
      </c>
      <c r="AD61" s="14"/>
      <c r="AE61">
        <v>1</v>
      </c>
      <c r="AF61">
        <v>2856</v>
      </c>
    </row>
    <row r="62" spans="1:34" s="3" customFormat="1" ht="14.25" customHeight="1">
      <c r="A62" s="12" t="s">
        <v>108</v>
      </c>
      <c r="B62" s="25">
        <v>606007</v>
      </c>
      <c r="C62" s="16">
        <f t="shared" si="27"/>
        <v>24792</v>
      </c>
      <c r="D62" s="16">
        <v>17823</v>
      </c>
      <c r="E62" s="16">
        <v>6969</v>
      </c>
      <c r="F62" s="17">
        <v>1150</v>
      </c>
      <c r="G62" s="17">
        <v>1950</v>
      </c>
      <c r="H62" s="12">
        <v>0.8</v>
      </c>
      <c r="I62" s="16">
        <f t="shared" si="47"/>
        <v>3409</v>
      </c>
      <c r="J62" s="16">
        <f t="shared" si="60"/>
        <v>2727</v>
      </c>
      <c r="K62" s="16">
        <f t="shared" si="32"/>
        <v>682</v>
      </c>
      <c r="L62" s="16">
        <v>41</v>
      </c>
      <c r="M62" s="16">
        <v>781</v>
      </c>
      <c r="N62" s="16">
        <f>L62*100-M62</f>
        <v>3319</v>
      </c>
      <c r="O62" s="16">
        <v>1150</v>
      </c>
      <c r="P62" s="16">
        <v>0.8</v>
      </c>
      <c r="Q62" s="16">
        <f aca="true" t="shared" si="72" ref="Q62">ROUND(N62*O62/10000,0)</f>
        <v>382</v>
      </c>
      <c r="R62" s="16">
        <f t="shared" si="51"/>
        <v>305</v>
      </c>
      <c r="S62" s="16">
        <f t="shared" si="11"/>
        <v>77</v>
      </c>
      <c r="T62" s="61">
        <f t="shared" si="2"/>
        <v>3791</v>
      </c>
      <c r="U62" s="61"/>
      <c r="V62" s="61">
        <f t="shared" si="12"/>
        <v>3032</v>
      </c>
      <c r="W62" s="61">
        <v>2856</v>
      </c>
      <c r="X62" s="61">
        <f t="shared" si="37"/>
        <v>176</v>
      </c>
      <c r="Y62" s="61"/>
      <c r="Z62" s="61">
        <f t="shared" si="15"/>
        <v>176</v>
      </c>
      <c r="AA62" s="61">
        <f>AH62</f>
        <v>176</v>
      </c>
      <c r="AB62" s="61">
        <f>Z62-AA62</f>
        <v>0</v>
      </c>
      <c r="AC62" s="61">
        <f t="shared" si="7"/>
        <v>0</v>
      </c>
      <c r="AD62" s="16"/>
      <c r="AF62" s="3">
        <v>2856</v>
      </c>
      <c r="AH62" s="3">
        <f>VLOOKUP(B62,'[2]Sheet1'!$B$4:$G$76,6,FALSE)</f>
        <v>176</v>
      </c>
    </row>
    <row r="63" spans="1:32" ht="14.25" customHeight="1">
      <c r="A63" s="13" t="s">
        <v>109</v>
      </c>
      <c r="B63" s="13"/>
      <c r="C63" s="14">
        <f t="shared" si="27"/>
        <v>41164</v>
      </c>
      <c r="D63" s="14">
        <f aca="true" t="shared" si="73" ref="D63:E63">SUM(D64)</f>
        <v>29213</v>
      </c>
      <c r="E63" s="14">
        <f t="shared" si="73"/>
        <v>11951</v>
      </c>
      <c r="F63" s="15">
        <v>1150</v>
      </c>
      <c r="G63" s="15">
        <v>1950</v>
      </c>
      <c r="H63" s="13">
        <v>0.8</v>
      </c>
      <c r="I63" s="14">
        <f t="shared" si="47"/>
        <v>5690</v>
      </c>
      <c r="J63" s="14">
        <f t="shared" si="60"/>
        <v>4552</v>
      </c>
      <c r="K63" s="14">
        <f t="shared" si="32"/>
        <v>1138</v>
      </c>
      <c r="L63" s="14">
        <f aca="true" t="shared" si="74" ref="L63:N63">SUM(L64)</f>
        <v>43</v>
      </c>
      <c r="M63" s="14">
        <f t="shared" si="74"/>
        <v>1866</v>
      </c>
      <c r="N63" s="14">
        <f t="shared" si="74"/>
        <v>2434</v>
      </c>
      <c r="O63" s="14">
        <v>1150</v>
      </c>
      <c r="P63" s="13">
        <v>0.8</v>
      </c>
      <c r="Q63" s="14">
        <f aca="true" t="shared" si="75" ref="Q63:S63">SUM(Q64)</f>
        <v>280</v>
      </c>
      <c r="R63" s="14">
        <f t="shared" si="75"/>
        <v>224</v>
      </c>
      <c r="S63" s="14">
        <f t="shared" si="75"/>
        <v>56</v>
      </c>
      <c r="T63" s="60">
        <f t="shared" si="2"/>
        <v>5970</v>
      </c>
      <c r="U63" s="60"/>
      <c r="V63" s="60">
        <f t="shared" si="12"/>
        <v>4776</v>
      </c>
      <c r="W63" s="60">
        <v>4463</v>
      </c>
      <c r="X63" s="60">
        <f t="shared" si="37"/>
        <v>313</v>
      </c>
      <c r="Y63" s="60"/>
      <c r="Z63" s="60">
        <f t="shared" si="15"/>
        <v>313</v>
      </c>
      <c r="AA63" s="60">
        <f>AA64</f>
        <v>313</v>
      </c>
      <c r="AB63" s="60">
        <f>AB64</f>
        <v>0</v>
      </c>
      <c r="AC63" s="60">
        <f t="shared" si="7"/>
        <v>0</v>
      </c>
      <c r="AD63" s="14"/>
      <c r="AE63">
        <v>1</v>
      </c>
      <c r="AF63">
        <v>4463</v>
      </c>
    </row>
    <row r="64" spans="1:34" s="3" customFormat="1" ht="14.25" customHeight="1">
      <c r="A64" s="12" t="s">
        <v>109</v>
      </c>
      <c r="B64" s="25">
        <v>606009</v>
      </c>
      <c r="C64" s="16">
        <f t="shared" si="27"/>
        <v>41164</v>
      </c>
      <c r="D64" s="16">
        <v>29213</v>
      </c>
      <c r="E64" s="16">
        <v>11951</v>
      </c>
      <c r="F64" s="17">
        <v>1150</v>
      </c>
      <c r="G64" s="17">
        <v>1950</v>
      </c>
      <c r="H64" s="12">
        <v>0.8</v>
      </c>
      <c r="I64" s="16">
        <f t="shared" si="47"/>
        <v>5690</v>
      </c>
      <c r="J64" s="16">
        <f t="shared" si="60"/>
        <v>4552</v>
      </c>
      <c r="K64" s="16">
        <f t="shared" si="32"/>
        <v>1138</v>
      </c>
      <c r="L64" s="16">
        <v>43</v>
      </c>
      <c r="M64" s="16">
        <v>1866</v>
      </c>
      <c r="N64" s="16">
        <f>L64*100-M64</f>
        <v>2434</v>
      </c>
      <c r="O64" s="16">
        <v>1150</v>
      </c>
      <c r="P64" s="16">
        <v>0.8</v>
      </c>
      <c r="Q64" s="16">
        <f aca="true" t="shared" si="76" ref="Q64">ROUND(N64*O64/10000,0)</f>
        <v>280</v>
      </c>
      <c r="R64" s="16">
        <f t="shared" si="51"/>
        <v>224</v>
      </c>
      <c r="S64" s="16">
        <f t="shared" si="11"/>
        <v>56</v>
      </c>
      <c r="T64" s="61">
        <f t="shared" si="2"/>
        <v>5970</v>
      </c>
      <c r="U64" s="61"/>
      <c r="V64" s="61">
        <f t="shared" si="12"/>
        <v>4776</v>
      </c>
      <c r="W64" s="61">
        <v>4463</v>
      </c>
      <c r="X64" s="61">
        <f t="shared" si="37"/>
        <v>313</v>
      </c>
      <c r="Y64" s="61"/>
      <c r="Z64" s="61">
        <f t="shared" si="15"/>
        <v>313</v>
      </c>
      <c r="AA64" s="61">
        <f>AH64</f>
        <v>313</v>
      </c>
      <c r="AB64" s="61">
        <f>Z64-AA64</f>
        <v>0</v>
      </c>
      <c r="AC64" s="61">
        <f t="shared" si="7"/>
        <v>0</v>
      </c>
      <c r="AD64" s="16"/>
      <c r="AF64" s="3">
        <v>4463</v>
      </c>
      <c r="AH64" s="3">
        <f>VLOOKUP(B64,'[2]Sheet1'!$B$4:$G$76,6,FALSE)</f>
        <v>313</v>
      </c>
    </row>
    <row r="65" spans="1:32" ht="14.25" customHeight="1">
      <c r="A65" s="13" t="s">
        <v>110</v>
      </c>
      <c r="B65" s="13"/>
      <c r="C65" s="14">
        <f t="shared" si="27"/>
        <v>24583</v>
      </c>
      <c r="D65" s="14">
        <f aca="true" t="shared" si="77" ref="D65:E65">SUM(D66)</f>
        <v>17106</v>
      </c>
      <c r="E65" s="14">
        <f t="shared" si="77"/>
        <v>7477</v>
      </c>
      <c r="F65" s="15">
        <v>1150</v>
      </c>
      <c r="G65" s="15">
        <v>1950</v>
      </c>
      <c r="H65" s="13">
        <v>1</v>
      </c>
      <c r="I65" s="14">
        <f t="shared" si="47"/>
        <v>3425</v>
      </c>
      <c r="J65" s="14">
        <f t="shared" si="60"/>
        <v>3425</v>
      </c>
      <c r="K65" s="14">
        <f t="shared" si="32"/>
        <v>0</v>
      </c>
      <c r="L65" s="14">
        <f aca="true" t="shared" si="78" ref="L65:N65">SUM(L66)</f>
        <v>53</v>
      </c>
      <c r="M65" s="14">
        <f t="shared" si="78"/>
        <v>1678</v>
      </c>
      <c r="N65" s="14">
        <f t="shared" si="78"/>
        <v>3622</v>
      </c>
      <c r="O65" s="14">
        <v>1150</v>
      </c>
      <c r="P65" s="13">
        <v>1</v>
      </c>
      <c r="Q65" s="14">
        <f aca="true" t="shared" si="79" ref="Q65:S65">SUM(Q66)</f>
        <v>417</v>
      </c>
      <c r="R65" s="14">
        <f t="shared" si="79"/>
        <v>417</v>
      </c>
      <c r="S65" s="14">
        <f t="shared" si="79"/>
        <v>0</v>
      </c>
      <c r="T65" s="60">
        <f t="shared" si="2"/>
        <v>3842</v>
      </c>
      <c r="U65" s="60"/>
      <c r="V65" s="60">
        <f t="shared" si="12"/>
        <v>3842</v>
      </c>
      <c r="W65" s="60">
        <v>3635</v>
      </c>
      <c r="X65" s="60">
        <f t="shared" si="37"/>
        <v>207</v>
      </c>
      <c r="Y65" s="60"/>
      <c r="Z65" s="60">
        <f t="shared" si="15"/>
        <v>207</v>
      </c>
      <c r="AA65" s="60">
        <f>AA66</f>
        <v>0</v>
      </c>
      <c r="AB65" s="60">
        <f>AB66</f>
        <v>207</v>
      </c>
      <c r="AC65" s="60">
        <f t="shared" si="7"/>
        <v>0</v>
      </c>
      <c r="AD65" s="14"/>
      <c r="AE65">
        <v>1</v>
      </c>
      <c r="AF65">
        <v>3635</v>
      </c>
    </row>
    <row r="66" spans="1:34" s="3" customFormat="1" ht="14.25" customHeight="1">
      <c r="A66" s="12" t="s">
        <v>110</v>
      </c>
      <c r="B66" s="25">
        <v>606011</v>
      </c>
      <c r="C66" s="16">
        <f t="shared" si="27"/>
        <v>24583</v>
      </c>
      <c r="D66" s="16">
        <v>17106</v>
      </c>
      <c r="E66" s="16">
        <v>7477</v>
      </c>
      <c r="F66" s="17">
        <v>1150</v>
      </c>
      <c r="G66" s="17">
        <v>1950</v>
      </c>
      <c r="H66" s="12">
        <v>1</v>
      </c>
      <c r="I66" s="16">
        <f t="shared" si="47"/>
        <v>3425</v>
      </c>
      <c r="J66" s="16">
        <f t="shared" si="60"/>
        <v>3425</v>
      </c>
      <c r="K66" s="16">
        <f t="shared" si="32"/>
        <v>0</v>
      </c>
      <c r="L66" s="16">
        <v>53</v>
      </c>
      <c r="M66" s="16">
        <v>1678</v>
      </c>
      <c r="N66" s="16">
        <f>L66*100-M66</f>
        <v>3622</v>
      </c>
      <c r="O66" s="16">
        <v>1150</v>
      </c>
      <c r="P66" s="16">
        <v>1</v>
      </c>
      <c r="Q66" s="16">
        <f aca="true" t="shared" si="80" ref="Q66">ROUND(N66*O66/10000,0)</f>
        <v>417</v>
      </c>
      <c r="R66" s="16">
        <f t="shared" si="51"/>
        <v>417</v>
      </c>
      <c r="S66" s="16">
        <f t="shared" si="11"/>
        <v>0</v>
      </c>
      <c r="T66" s="61">
        <f t="shared" si="2"/>
        <v>3842</v>
      </c>
      <c r="U66" s="61"/>
      <c r="V66" s="61">
        <f t="shared" si="12"/>
        <v>3842</v>
      </c>
      <c r="W66" s="61">
        <v>3635</v>
      </c>
      <c r="X66" s="61">
        <f t="shared" si="37"/>
        <v>207</v>
      </c>
      <c r="Y66" s="61"/>
      <c r="Z66" s="61">
        <f t="shared" si="15"/>
        <v>207</v>
      </c>
      <c r="AA66" s="61"/>
      <c r="AB66" s="61">
        <f>Z66-AA66</f>
        <v>207</v>
      </c>
      <c r="AC66" s="61">
        <f t="shared" si="7"/>
        <v>0</v>
      </c>
      <c r="AD66" s="16"/>
      <c r="AF66" s="3">
        <v>3635</v>
      </c>
      <c r="AH66" s="3" t="e">
        <f>VLOOKUP(B66,'[2]Sheet1'!$B$4:$G$76,6,FALSE)</f>
        <v>#N/A</v>
      </c>
    </row>
    <row r="67" spans="1:32" ht="14.25" customHeight="1">
      <c r="A67" s="13" t="s">
        <v>111</v>
      </c>
      <c r="B67" s="13"/>
      <c r="C67" s="14">
        <f t="shared" si="27"/>
        <v>206079</v>
      </c>
      <c r="D67" s="14">
        <f>SUM(D68:D71)</f>
        <v>147209</v>
      </c>
      <c r="E67" s="14">
        <f>SUM(E68:E71)</f>
        <v>58870</v>
      </c>
      <c r="F67" s="15">
        <v>1150</v>
      </c>
      <c r="G67" s="15">
        <v>1950</v>
      </c>
      <c r="H67" s="13" t="s">
        <v>53</v>
      </c>
      <c r="I67" s="14">
        <f t="shared" si="47"/>
        <v>28409</v>
      </c>
      <c r="J67" s="14">
        <f>SUM(J68:J71)</f>
        <v>22548</v>
      </c>
      <c r="K67" s="14">
        <f>SUM(K68:K71)</f>
        <v>5861</v>
      </c>
      <c r="L67" s="14">
        <f>SUM(L68:L71)</f>
        <v>244</v>
      </c>
      <c r="M67" s="14">
        <f aca="true" t="shared" si="81" ref="M67:N67">SUM(M68:M71)</f>
        <v>6700</v>
      </c>
      <c r="N67" s="14">
        <f t="shared" si="81"/>
        <v>17700</v>
      </c>
      <c r="O67" s="14">
        <v>1150</v>
      </c>
      <c r="P67" s="13" t="s">
        <v>53</v>
      </c>
      <c r="Q67" s="14">
        <f aca="true" t="shared" si="82" ref="Q67">SUM(Q68:Q71)</f>
        <v>2035</v>
      </c>
      <c r="R67" s="14">
        <f aca="true" t="shared" si="83" ref="R67">SUM(R68:R71)</f>
        <v>2034</v>
      </c>
      <c r="S67" s="14">
        <f aca="true" t="shared" si="84" ref="S67">SUM(S68:S71)</f>
        <v>1</v>
      </c>
      <c r="T67" s="60">
        <f t="shared" si="2"/>
        <v>30444</v>
      </c>
      <c r="U67" s="60">
        <v>-1313</v>
      </c>
      <c r="V67" s="60">
        <f t="shared" si="12"/>
        <v>23269</v>
      </c>
      <c r="W67" s="60">
        <v>21943</v>
      </c>
      <c r="X67" s="60">
        <f t="shared" si="37"/>
        <v>1326</v>
      </c>
      <c r="Y67" s="60"/>
      <c r="Z67" s="60">
        <f aca="true" t="shared" si="85" ref="Z67:AB67">SUM(Z68:Z71)</f>
        <v>2024</v>
      </c>
      <c r="AA67" s="60">
        <f t="shared" si="85"/>
        <v>0</v>
      </c>
      <c r="AB67" s="60">
        <f t="shared" si="85"/>
        <v>2024</v>
      </c>
      <c r="AC67" s="60">
        <f t="shared" si="7"/>
        <v>-698</v>
      </c>
      <c r="AD67" s="14"/>
      <c r="AE67">
        <v>1</v>
      </c>
      <c r="AF67">
        <v>21943</v>
      </c>
    </row>
    <row r="68" spans="1:34" s="3" customFormat="1" ht="15">
      <c r="A68" s="22" t="s">
        <v>112</v>
      </c>
      <c r="B68" s="25">
        <v>607001</v>
      </c>
      <c r="C68" s="16">
        <f t="shared" si="27"/>
        <v>15761</v>
      </c>
      <c r="D68" s="16">
        <v>10819</v>
      </c>
      <c r="E68" s="16">
        <v>4942</v>
      </c>
      <c r="F68" s="17">
        <v>1150</v>
      </c>
      <c r="G68" s="17">
        <v>1950</v>
      </c>
      <c r="H68" s="12">
        <v>0.6</v>
      </c>
      <c r="I68" s="16">
        <f t="shared" si="47"/>
        <v>2208</v>
      </c>
      <c r="J68" s="16">
        <f aca="true" t="shared" si="86" ref="J68:J77">ROUND((F68*D68*H68+G68*E68*H68)/10000,0)</f>
        <v>1325</v>
      </c>
      <c r="K68" s="16">
        <f aca="true" t="shared" si="87" ref="K68:K99">I68-J68</f>
        <v>883</v>
      </c>
      <c r="L68" s="16">
        <v>0</v>
      </c>
      <c r="M68" s="16">
        <v>0</v>
      </c>
      <c r="N68" s="16">
        <f aca="true" t="shared" si="88" ref="N68:N71">L68*100-M68</f>
        <v>0</v>
      </c>
      <c r="O68" s="16">
        <v>1150</v>
      </c>
      <c r="P68" s="16">
        <v>0.6</v>
      </c>
      <c r="Q68" s="16">
        <f aca="true" t="shared" si="89" ref="Q68:Q71">ROUND(N68*O68/10000,0)</f>
        <v>0</v>
      </c>
      <c r="R68" s="16">
        <f>ROUND(N68*O68*P68/10000,0)</f>
        <v>0</v>
      </c>
      <c r="S68" s="16">
        <f t="shared" si="11"/>
        <v>0</v>
      </c>
      <c r="T68" s="61">
        <f t="shared" si="2"/>
        <v>2208</v>
      </c>
      <c r="U68" s="61"/>
      <c r="V68" s="61">
        <f t="shared" si="12"/>
        <v>1325</v>
      </c>
      <c r="W68" s="61">
        <v>2023</v>
      </c>
      <c r="X68" s="61">
        <f t="shared" si="37"/>
        <v>-698</v>
      </c>
      <c r="Y68" s="61"/>
      <c r="Z68" s="61">
        <f t="shared" si="15"/>
        <v>0</v>
      </c>
      <c r="AA68" s="61"/>
      <c r="AB68" s="61">
        <f>Z68-AA68</f>
        <v>0</v>
      </c>
      <c r="AC68" s="61">
        <f t="shared" si="7"/>
        <v>-698</v>
      </c>
      <c r="AD68" s="16"/>
      <c r="AF68" s="3">
        <v>2023</v>
      </c>
      <c r="AH68" s="3" t="e">
        <f>VLOOKUP(B68,'[2]Sheet1'!$B$4:$G$76,6,FALSE)</f>
        <v>#N/A</v>
      </c>
    </row>
    <row r="69" spans="1:34" s="3" customFormat="1" ht="14.25" customHeight="1">
      <c r="A69" s="12" t="s">
        <v>113</v>
      </c>
      <c r="B69" s="25">
        <v>607002</v>
      </c>
      <c r="C69" s="16">
        <f t="shared" si="27"/>
        <v>90933</v>
      </c>
      <c r="D69" s="16">
        <v>66076</v>
      </c>
      <c r="E69" s="16">
        <v>24857</v>
      </c>
      <c r="F69" s="17">
        <v>1150</v>
      </c>
      <c r="G69" s="17">
        <v>1950</v>
      </c>
      <c r="H69" s="12">
        <v>0.6</v>
      </c>
      <c r="I69" s="16">
        <f t="shared" si="47"/>
        <v>12446</v>
      </c>
      <c r="J69" s="16">
        <f t="shared" si="86"/>
        <v>7468</v>
      </c>
      <c r="K69" s="16">
        <f t="shared" si="87"/>
        <v>4978</v>
      </c>
      <c r="L69" s="16">
        <v>2</v>
      </c>
      <c r="M69" s="16">
        <v>193</v>
      </c>
      <c r="N69" s="16">
        <f t="shared" si="88"/>
        <v>7</v>
      </c>
      <c r="O69" s="16">
        <v>1150</v>
      </c>
      <c r="P69" s="16">
        <v>0.6</v>
      </c>
      <c r="Q69" s="16">
        <f t="shared" si="89"/>
        <v>1</v>
      </c>
      <c r="R69" s="16">
        <f t="shared" si="51"/>
        <v>0</v>
      </c>
      <c r="S69" s="16">
        <f t="shared" si="11"/>
        <v>1</v>
      </c>
      <c r="T69" s="61">
        <f t="shared" si="2"/>
        <v>12447</v>
      </c>
      <c r="U69" s="61">
        <v>-1313</v>
      </c>
      <c r="V69" s="61">
        <f t="shared" si="12"/>
        <v>6155</v>
      </c>
      <c r="W69" s="61">
        <v>4866</v>
      </c>
      <c r="X69" s="61">
        <f t="shared" si="37"/>
        <v>1289</v>
      </c>
      <c r="Y69" s="61"/>
      <c r="Z69" s="61">
        <f t="shared" si="15"/>
        <v>1289</v>
      </c>
      <c r="AA69" s="61"/>
      <c r="AB69" s="61">
        <f>Z69-AA69</f>
        <v>1289</v>
      </c>
      <c r="AC69" s="61">
        <f t="shared" si="7"/>
        <v>0</v>
      </c>
      <c r="AD69" s="16"/>
      <c r="AF69" s="3">
        <v>4866</v>
      </c>
      <c r="AH69" s="3" t="e">
        <f>VLOOKUP(B69,'[2]Sheet1'!$B$4:$G$76,6,FALSE)</f>
        <v>#N/A</v>
      </c>
    </row>
    <row r="70" spans="1:34" s="3" customFormat="1" ht="14.25" customHeight="1">
      <c r="A70" s="12" t="s">
        <v>114</v>
      </c>
      <c r="B70" s="25">
        <v>607003</v>
      </c>
      <c r="C70" s="16">
        <f t="shared" si="27"/>
        <v>43711</v>
      </c>
      <c r="D70" s="16">
        <v>30284</v>
      </c>
      <c r="E70" s="16">
        <v>13427</v>
      </c>
      <c r="F70" s="17">
        <v>1150</v>
      </c>
      <c r="G70" s="17">
        <v>1950</v>
      </c>
      <c r="H70" s="12">
        <v>1</v>
      </c>
      <c r="I70" s="16">
        <f t="shared" si="47"/>
        <v>6101</v>
      </c>
      <c r="J70" s="16">
        <f t="shared" si="86"/>
        <v>6101</v>
      </c>
      <c r="K70" s="16">
        <f t="shared" si="87"/>
        <v>0</v>
      </c>
      <c r="L70" s="16">
        <v>62</v>
      </c>
      <c r="M70" s="16">
        <v>2336</v>
      </c>
      <c r="N70" s="16">
        <f t="shared" si="88"/>
        <v>3864</v>
      </c>
      <c r="O70" s="16">
        <v>1150</v>
      </c>
      <c r="P70" s="16">
        <v>1</v>
      </c>
      <c r="Q70" s="16">
        <f t="shared" si="89"/>
        <v>444</v>
      </c>
      <c r="R70" s="16">
        <f t="shared" si="51"/>
        <v>444</v>
      </c>
      <c r="S70" s="16">
        <f t="shared" si="11"/>
        <v>0</v>
      </c>
      <c r="T70" s="61">
        <f t="shared" si="2"/>
        <v>6545</v>
      </c>
      <c r="U70" s="61"/>
      <c r="V70" s="61">
        <f t="shared" si="12"/>
        <v>6545</v>
      </c>
      <c r="W70" s="61">
        <v>6269</v>
      </c>
      <c r="X70" s="61">
        <f t="shared" si="37"/>
        <v>276</v>
      </c>
      <c r="Y70" s="61"/>
      <c r="Z70" s="61">
        <f t="shared" si="15"/>
        <v>276</v>
      </c>
      <c r="AA70" s="61"/>
      <c r="AB70" s="61">
        <f>Z70-AA70</f>
        <v>276</v>
      </c>
      <c r="AC70" s="61">
        <f t="shared" si="7"/>
        <v>0</v>
      </c>
      <c r="AD70" s="16"/>
      <c r="AF70" s="3">
        <v>6269</v>
      </c>
      <c r="AH70" s="3" t="e">
        <f>VLOOKUP(B70,'[2]Sheet1'!$B$4:$G$76,6,FALSE)</f>
        <v>#N/A</v>
      </c>
    </row>
    <row r="71" spans="1:34" s="3" customFormat="1" ht="14.25" customHeight="1">
      <c r="A71" s="12" t="s">
        <v>115</v>
      </c>
      <c r="B71" s="25">
        <v>607004</v>
      </c>
      <c r="C71" s="16">
        <f t="shared" si="27"/>
        <v>55674</v>
      </c>
      <c r="D71" s="16">
        <v>40030</v>
      </c>
      <c r="E71" s="16">
        <v>15644</v>
      </c>
      <c r="F71" s="17">
        <v>1150</v>
      </c>
      <c r="G71" s="17">
        <v>1950</v>
      </c>
      <c r="H71" s="12">
        <v>1</v>
      </c>
      <c r="I71" s="16">
        <f t="shared" si="47"/>
        <v>7654</v>
      </c>
      <c r="J71" s="16">
        <f t="shared" si="86"/>
        <v>7654</v>
      </c>
      <c r="K71" s="16">
        <f t="shared" si="87"/>
        <v>0</v>
      </c>
      <c r="L71" s="16">
        <v>180</v>
      </c>
      <c r="M71" s="16">
        <v>4171</v>
      </c>
      <c r="N71" s="16">
        <f t="shared" si="88"/>
        <v>13829</v>
      </c>
      <c r="O71" s="16">
        <v>1150</v>
      </c>
      <c r="P71" s="16">
        <v>1</v>
      </c>
      <c r="Q71" s="16">
        <f t="shared" si="89"/>
        <v>1590</v>
      </c>
      <c r="R71" s="16">
        <f t="shared" si="51"/>
        <v>1590</v>
      </c>
      <c r="S71" s="16">
        <f t="shared" si="11"/>
        <v>0</v>
      </c>
      <c r="T71" s="61">
        <f aca="true" t="shared" si="90" ref="T71:T134">I71+Q71</f>
        <v>9244</v>
      </c>
      <c r="U71" s="61"/>
      <c r="V71" s="61">
        <f t="shared" si="12"/>
        <v>9244</v>
      </c>
      <c r="W71" s="61">
        <v>8785</v>
      </c>
      <c r="X71" s="61">
        <f aca="true" t="shared" si="91" ref="X71:X102">V71-W71</f>
        <v>459</v>
      </c>
      <c r="Y71" s="61"/>
      <c r="Z71" s="61">
        <f t="shared" si="15"/>
        <v>459</v>
      </c>
      <c r="AA71" s="61"/>
      <c r="AB71" s="61">
        <f>Z71-AA71</f>
        <v>459</v>
      </c>
      <c r="AC71" s="61">
        <f t="shared" si="7"/>
        <v>0</v>
      </c>
      <c r="AD71" s="16"/>
      <c r="AF71" s="3">
        <v>8785</v>
      </c>
      <c r="AH71" s="3" t="e">
        <f>VLOOKUP(B71,'[2]Sheet1'!$B$4:$G$76,6,FALSE)</f>
        <v>#N/A</v>
      </c>
    </row>
    <row r="72" spans="1:32" ht="14.25" customHeight="1">
      <c r="A72" s="13" t="s">
        <v>116</v>
      </c>
      <c r="B72" s="13"/>
      <c r="C72" s="14">
        <f t="shared" si="27"/>
        <v>95111</v>
      </c>
      <c r="D72" s="14">
        <f>SUM(D73)</f>
        <v>65498</v>
      </c>
      <c r="E72" s="14">
        <f>SUM(E73)</f>
        <v>29613</v>
      </c>
      <c r="F72" s="15">
        <v>1150</v>
      </c>
      <c r="G72" s="15">
        <v>1950</v>
      </c>
      <c r="H72" s="13">
        <v>1</v>
      </c>
      <c r="I72" s="14">
        <f t="shared" si="47"/>
        <v>13307</v>
      </c>
      <c r="J72" s="14">
        <f t="shared" si="86"/>
        <v>13307</v>
      </c>
      <c r="K72" s="14">
        <f t="shared" si="87"/>
        <v>0</v>
      </c>
      <c r="L72" s="14">
        <f aca="true" t="shared" si="92" ref="L72:N72">SUM(L73)</f>
        <v>293</v>
      </c>
      <c r="M72" s="14">
        <f t="shared" si="92"/>
        <v>5651</v>
      </c>
      <c r="N72" s="14">
        <f t="shared" si="92"/>
        <v>23649</v>
      </c>
      <c r="O72" s="14">
        <v>1150</v>
      </c>
      <c r="P72" s="13">
        <v>1</v>
      </c>
      <c r="Q72" s="14">
        <f aca="true" t="shared" si="93" ref="Q72">SUM(Q73)</f>
        <v>2720</v>
      </c>
      <c r="R72" s="14">
        <f aca="true" t="shared" si="94" ref="R72">SUM(R73)</f>
        <v>2720</v>
      </c>
      <c r="S72" s="14">
        <f aca="true" t="shared" si="95" ref="S72">SUM(S73)</f>
        <v>0</v>
      </c>
      <c r="T72" s="60">
        <f t="shared" si="90"/>
        <v>16027</v>
      </c>
      <c r="U72" s="60"/>
      <c r="V72" s="60">
        <f t="shared" si="12"/>
        <v>16027</v>
      </c>
      <c r="W72" s="60">
        <v>15530</v>
      </c>
      <c r="X72" s="60">
        <f t="shared" si="91"/>
        <v>497</v>
      </c>
      <c r="Y72" s="60"/>
      <c r="Z72" s="60">
        <f t="shared" si="15"/>
        <v>497</v>
      </c>
      <c r="AA72" s="60">
        <f>AA73</f>
        <v>0</v>
      </c>
      <c r="AB72" s="60">
        <f>AB73</f>
        <v>497</v>
      </c>
      <c r="AC72" s="60">
        <f aca="true" t="shared" si="96" ref="AC72:AC135">X72+Y72-Z72</f>
        <v>0</v>
      </c>
      <c r="AD72" s="14"/>
      <c r="AE72">
        <v>1</v>
      </c>
      <c r="AF72">
        <v>15530</v>
      </c>
    </row>
    <row r="73" spans="1:34" s="3" customFormat="1" ht="14.25" customHeight="1">
      <c r="A73" s="12" t="s">
        <v>116</v>
      </c>
      <c r="B73" s="25">
        <v>607005</v>
      </c>
      <c r="C73" s="16">
        <f t="shared" si="27"/>
        <v>95111</v>
      </c>
      <c r="D73" s="16">
        <v>65498</v>
      </c>
      <c r="E73" s="16">
        <v>29613</v>
      </c>
      <c r="F73" s="17">
        <v>1150</v>
      </c>
      <c r="G73" s="17">
        <v>1950</v>
      </c>
      <c r="H73" s="12">
        <v>1</v>
      </c>
      <c r="I73" s="16">
        <f t="shared" si="47"/>
        <v>13307</v>
      </c>
      <c r="J73" s="16">
        <f t="shared" si="86"/>
        <v>13307</v>
      </c>
      <c r="K73" s="16">
        <f t="shared" si="87"/>
        <v>0</v>
      </c>
      <c r="L73" s="16">
        <v>293</v>
      </c>
      <c r="M73" s="16">
        <v>5651</v>
      </c>
      <c r="N73" s="16">
        <f>L73*100-M73</f>
        <v>23649</v>
      </c>
      <c r="O73" s="16">
        <v>1150</v>
      </c>
      <c r="P73" s="16">
        <v>1</v>
      </c>
      <c r="Q73" s="16">
        <f aca="true" t="shared" si="97" ref="Q73">ROUND(N73*O73/10000,0)</f>
        <v>2720</v>
      </c>
      <c r="R73" s="16">
        <f t="shared" si="51"/>
        <v>2720</v>
      </c>
      <c r="S73" s="16">
        <f t="shared" si="11"/>
        <v>0</v>
      </c>
      <c r="T73" s="61">
        <f t="shared" si="90"/>
        <v>16027</v>
      </c>
      <c r="U73" s="61"/>
      <c r="V73" s="61">
        <f aca="true" t="shared" si="98" ref="V73:V136">J73+R73+U73</f>
        <v>16027</v>
      </c>
      <c r="W73" s="61">
        <v>15530</v>
      </c>
      <c r="X73" s="61">
        <f t="shared" si="91"/>
        <v>497</v>
      </c>
      <c r="Y73" s="61"/>
      <c r="Z73" s="61">
        <f aca="true" t="shared" si="99" ref="Z73:Z136">MAX(X73+Y73,0)</f>
        <v>497</v>
      </c>
      <c r="AA73" s="61"/>
      <c r="AB73" s="61">
        <f>Z73-AA73</f>
        <v>497</v>
      </c>
      <c r="AC73" s="61">
        <f t="shared" si="96"/>
        <v>0</v>
      </c>
      <c r="AD73" s="16"/>
      <c r="AF73" s="3">
        <v>15530</v>
      </c>
      <c r="AH73" s="3" t="e">
        <f>VLOOKUP(B73,'[2]Sheet1'!$B$4:$G$76,6,FALSE)</f>
        <v>#N/A</v>
      </c>
    </row>
    <row r="74" spans="1:32" ht="14.25" customHeight="1">
      <c r="A74" s="13" t="s">
        <v>117</v>
      </c>
      <c r="B74" s="13"/>
      <c r="C74" s="14">
        <f t="shared" si="27"/>
        <v>92571</v>
      </c>
      <c r="D74" s="14">
        <f aca="true" t="shared" si="100" ref="D74:E74">SUM(D75)</f>
        <v>64530</v>
      </c>
      <c r="E74" s="14">
        <f t="shared" si="100"/>
        <v>28041</v>
      </c>
      <c r="F74" s="15">
        <v>1150</v>
      </c>
      <c r="G74" s="15">
        <v>1950</v>
      </c>
      <c r="H74" s="13">
        <v>1</v>
      </c>
      <c r="I74" s="14">
        <f t="shared" si="47"/>
        <v>12889</v>
      </c>
      <c r="J74" s="14">
        <f t="shared" si="86"/>
        <v>12889</v>
      </c>
      <c r="K74" s="14">
        <f t="shared" si="87"/>
        <v>0</v>
      </c>
      <c r="L74" s="14">
        <f aca="true" t="shared" si="101" ref="L74:N74">SUM(L75)</f>
        <v>206</v>
      </c>
      <c r="M74" s="14">
        <f t="shared" si="101"/>
        <v>9089</v>
      </c>
      <c r="N74" s="14">
        <f t="shared" si="101"/>
        <v>11511</v>
      </c>
      <c r="O74" s="14">
        <v>1150</v>
      </c>
      <c r="P74" s="13">
        <v>1</v>
      </c>
      <c r="Q74" s="14">
        <f aca="true" t="shared" si="102" ref="Q74">SUM(Q75)</f>
        <v>1324</v>
      </c>
      <c r="R74" s="14">
        <f aca="true" t="shared" si="103" ref="R74">SUM(R75)</f>
        <v>1324</v>
      </c>
      <c r="S74" s="14">
        <f aca="true" t="shared" si="104" ref="S74">SUM(S75)</f>
        <v>0</v>
      </c>
      <c r="T74" s="60">
        <f t="shared" si="90"/>
        <v>14213</v>
      </c>
      <c r="U74" s="60">
        <v>-22</v>
      </c>
      <c r="V74" s="60">
        <f t="shared" si="98"/>
        <v>14191</v>
      </c>
      <c r="W74" s="60">
        <v>13282</v>
      </c>
      <c r="X74" s="60">
        <f t="shared" si="91"/>
        <v>909</v>
      </c>
      <c r="Y74" s="60"/>
      <c r="Z74" s="60">
        <f t="shared" si="99"/>
        <v>909</v>
      </c>
      <c r="AA74" s="60">
        <f>AA75</f>
        <v>909</v>
      </c>
      <c r="AB74" s="60">
        <f>AB75</f>
        <v>0</v>
      </c>
      <c r="AC74" s="60">
        <f t="shared" si="96"/>
        <v>0</v>
      </c>
      <c r="AD74" s="14"/>
      <c r="AE74">
        <v>1</v>
      </c>
      <c r="AF74">
        <v>13282</v>
      </c>
    </row>
    <row r="75" spans="1:34" s="3" customFormat="1" ht="14.25" customHeight="1">
      <c r="A75" s="12" t="s">
        <v>117</v>
      </c>
      <c r="B75" s="25">
        <v>607006</v>
      </c>
      <c r="C75" s="16">
        <f t="shared" si="27"/>
        <v>92571</v>
      </c>
      <c r="D75" s="16">
        <v>64530</v>
      </c>
      <c r="E75" s="16">
        <v>28041</v>
      </c>
      <c r="F75" s="17">
        <v>1150</v>
      </c>
      <c r="G75" s="17">
        <v>1950</v>
      </c>
      <c r="H75" s="12">
        <v>1</v>
      </c>
      <c r="I75" s="16">
        <f t="shared" si="47"/>
        <v>12889</v>
      </c>
      <c r="J75" s="16">
        <f t="shared" si="86"/>
        <v>12889</v>
      </c>
      <c r="K75" s="16">
        <f t="shared" si="87"/>
        <v>0</v>
      </c>
      <c r="L75" s="16">
        <v>206</v>
      </c>
      <c r="M75" s="16">
        <v>9089</v>
      </c>
      <c r="N75" s="16">
        <f>L75*100-M75</f>
        <v>11511</v>
      </c>
      <c r="O75" s="16">
        <v>1150</v>
      </c>
      <c r="P75" s="16">
        <v>1</v>
      </c>
      <c r="Q75" s="16">
        <f aca="true" t="shared" si="105" ref="Q75">ROUND(N75*O75/10000,0)</f>
        <v>1324</v>
      </c>
      <c r="R75" s="16">
        <f t="shared" si="51"/>
        <v>1324</v>
      </c>
      <c r="S75" s="16">
        <f t="shared" si="11"/>
        <v>0</v>
      </c>
      <c r="T75" s="61">
        <f t="shared" si="90"/>
        <v>14213</v>
      </c>
      <c r="U75" s="61">
        <v>-22</v>
      </c>
      <c r="V75" s="61">
        <f t="shared" si="98"/>
        <v>14191</v>
      </c>
      <c r="W75" s="61">
        <v>13282</v>
      </c>
      <c r="X75" s="61">
        <f t="shared" si="91"/>
        <v>909</v>
      </c>
      <c r="Y75" s="61"/>
      <c r="Z75" s="61">
        <f t="shared" si="99"/>
        <v>909</v>
      </c>
      <c r="AA75" s="61">
        <f>AH75</f>
        <v>909</v>
      </c>
      <c r="AB75" s="61">
        <f>Z75-AA75</f>
        <v>0</v>
      </c>
      <c r="AC75" s="61">
        <f t="shared" si="96"/>
        <v>0</v>
      </c>
      <c r="AD75" s="16"/>
      <c r="AF75" s="3">
        <v>13282</v>
      </c>
      <c r="AH75" s="3">
        <f>VLOOKUP(B75,'[2]Sheet1'!$B$4:$G$76,6,FALSE)</f>
        <v>909</v>
      </c>
    </row>
    <row r="76" spans="1:32" ht="14.25" customHeight="1">
      <c r="A76" s="13" t="s">
        <v>118</v>
      </c>
      <c r="B76" s="13"/>
      <c r="C76" s="14">
        <f t="shared" si="27"/>
        <v>41256</v>
      </c>
      <c r="D76" s="14">
        <f aca="true" t="shared" si="106" ref="D76:E76">SUM(D77)</f>
        <v>30397</v>
      </c>
      <c r="E76" s="14">
        <f t="shared" si="106"/>
        <v>10859</v>
      </c>
      <c r="F76" s="15">
        <v>1150</v>
      </c>
      <c r="G76" s="15">
        <v>1950</v>
      </c>
      <c r="H76" s="13">
        <v>1</v>
      </c>
      <c r="I76" s="14">
        <f t="shared" si="47"/>
        <v>5613</v>
      </c>
      <c r="J76" s="14">
        <f t="shared" si="86"/>
        <v>5613</v>
      </c>
      <c r="K76" s="14">
        <f t="shared" si="87"/>
        <v>0</v>
      </c>
      <c r="L76" s="14">
        <f aca="true" t="shared" si="107" ref="L76:N76">SUM(L77)</f>
        <v>40</v>
      </c>
      <c r="M76" s="14">
        <f t="shared" si="107"/>
        <v>1571</v>
      </c>
      <c r="N76" s="14">
        <f t="shared" si="107"/>
        <v>2429</v>
      </c>
      <c r="O76" s="14">
        <v>1150</v>
      </c>
      <c r="P76" s="13">
        <v>1</v>
      </c>
      <c r="Q76" s="14">
        <f aca="true" t="shared" si="108" ref="Q76">SUM(Q77)</f>
        <v>279</v>
      </c>
      <c r="R76" s="14">
        <f aca="true" t="shared" si="109" ref="R76">SUM(R77)</f>
        <v>279</v>
      </c>
      <c r="S76" s="14">
        <f aca="true" t="shared" si="110" ref="S76">SUM(S77)</f>
        <v>0</v>
      </c>
      <c r="T76" s="60">
        <f t="shared" si="90"/>
        <v>5892</v>
      </c>
      <c r="U76" s="60"/>
      <c r="V76" s="60">
        <f t="shared" si="98"/>
        <v>5892</v>
      </c>
      <c r="W76" s="60">
        <v>5735</v>
      </c>
      <c r="X76" s="60">
        <f t="shared" si="91"/>
        <v>157</v>
      </c>
      <c r="Y76" s="60"/>
      <c r="Z76" s="60">
        <f t="shared" si="99"/>
        <v>157</v>
      </c>
      <c r="AA76" s="60">
        <f>AA77</f>
        <v>157</v>
      </c>
      <c r="AB76" s="60">
        <f>AB77</f>
        <v>0</v>
      </c>
      <c r="AC76" s="60">
        <f t="shared" si="96"/>
        <v>0</v>
      </c>
      <c r="AD76" s="14"/>
      <c r="AE76">
        <v>1</v>
      </c>
      <c r="AF76">
        <v>5735</v>
      </c>
    </row>
    <row r="77" spans="1:34" s="3" customFormat="1" ht="14.25" customHeight="1">
      <c r="A77" s="12" t="s">
        <v>118</v>
      </c>
      <c r="B77" s="25">
        <v>607007</v>
      </c>
      <c r="C77" s="16">
        <f t="shared" si="27"/>
        <v>41256</v>
      </c>
      <c r="D77" s="16">
        <v>30397</v>
      </c>
      <c r="E77" s="16">
        <v>10859</v>
      </c>
      <c r="F77" s="17">
        <v>1150</v>
      </c>
      <c r="G77" s="17">
        <v>1950</v>
      </c>
      <c r="H77" s="12">
        <v>1</v>
      </c>
      <c r="I77" s="16">
        <f t="shared" si="47"/>
        <v>5613</v>
      </c>
      <c r="J77" s="16">
        <f t="shared" si="86"/>
        <v>5613</v>
      </c>
      <c r="K77" s="16">
        <f t="shared" si="87"/>
        <v>0</v>
      </c>
      <c r="L77" s="16">
        <v>40</v>
      </c>
      <c r="M77" s="16">
        <v>1571</v>
      </c>
      <c r="N77" s="16">
        <f>L77*100-M77</f>
        <v>2429</v>
      </c>
      <c r="O77" s="16">
        <v>1150</v>
      </c>
      <c r="P77" s="16">
        <v>1</v>
      </c>
      <c r="Q77" s="16">
        <f aca="true" t="shared" si="111" ref="Q77">ROUND(N77*O77/10000,0)</f>
        <v>279</v>
      </c>
      <c r="R77" s="16">
        <f t="shared" si="51"/>
        <v>279</v>
      </c>
      <c r="S77" s="16">
        <f t="shared" si="11"/>
        <v>0</v>
      </c>
      <c r="T77" s="61">
        <f t="shared" si="90"/>
        <v>5892</v>
      </c>
      <c r="U77" s="61"/>
      <c r="V77" s="61">
        <f t="shared" si="98"/>
        <v>5892</v>
      </c>
      <c r="W77" s="61">
        <v>5735</v>
      </c>
      <c r="X77" s="61">
        <f t="shared" si="91"/>
        <v>157</v>
      </c>
      <c r="Y77" s="61"/>
      <c r="Z77" s="61">
        <f t="shared" si="99"/>
        <v>157</v>
      </c>
      <c r="AA77" s="61">
        <f>AH77</f>
        <v>157</v>
      </c>
      <c r="AB77" s="61">
        <f>Z77-AA77</f>
        <v>0</v>
      </c>
      <c r="AC77" s="61">
        <f t="shared" si="96"/>
        <v>0</v>
      </c>
      <c r="AD77" s="16"/>
      <c r="AF77" s="3">
        <v>5735</v>
      </c>
      <c r="AH77" s="3">
        <f>VLOOKUP(B77,'[2]Sheet1'!$B$4:$G$76,6,FALSE)</f>
        <v>157</v>
      </c>
    </row>
    <row r="78" spans="1:32" ht="14.25" customHeight="1">
      <c r="A78" s="13" t="s">
        <v>119</v>
      </c>
      <c r="B78" s="13"/>
      <c r="C78" s="14">
        <f t="shared" si="27"/>
        <v>156066</v>
      </c>
      <c r="D78" s="14">
        <f>SUM(D79:D83)</f>
        <v>110669</v>
      </c>
      <c r="E78" s="14">
        <f aca="true" t="shared" si="112" ref="E78:N78">SUM(E79:E83)</f>
        <v>45397</v>
      </c>
      <c r="F78" s="15">
        <v>1150</v>
      </c>
      <c r="G78" s="15">
        <v>1950</v>
      </c>
      <c r="H78" s="13" t="s">
        <v>53</v>
      </c>
      <c r="I78" s="14">
        <f t="shared" si="112"/>
        <v>21579</v>
      </c>
      <c r="J78" s="14">
        <f t="shared" si="112"/>
        <v>21296</v>
      </c>
      <c r="K78" s="14">
        <f t="shared" si="87"/>
        <v>283</v>
      </c>
      <c r="L78" s="14">
        <f>SUM(L79:L83)</f>
        <v>50</v>
      </c>
      <c r="M78" s="14">
        <f t="shared" si="112"/>
        <v>1342</v>
      </c>
      <c r="N78" s="14">
        <f t="shared" si="112"/>
        <v>3658</v>
      </c>
      <c r="O78" s="14">
        <v>1150</v>
      </c>
      <c r="P78" s="13" t="s">
        <v>53</v>
      </c>
      <c r="Q78" s="14">
        <f aca="true" t="shared" si="113" ref="Q78:S78">SUM(Q79:Q83)</f>
        <v>420</v>
      </c>
      <c r="R78" s="14">
        <f t="shared" si="113"/>
        <v>420</v>
      </c>
      <c r="S78" s="14">
        <f t="shared" si="113"/>
        <v>0</v>
      </c>
      <c r="T78" s="60">
        <f t="shared" si="90"/>
        <v>21999</v>
      </c>
      <c r="U78" s="60"/>
      <c r="V78" s="60">
        <f t="shared" si="98"/>
        <v>21716</v>
      </c>
      <c r="W78" s="60">
        <v>19828</v>
      </c>
      <c r="X78" s="60">
        <f t="shared" si="91"/>
        <v>1888</v>
      </c>
      <c r="Y78" s="60"/>
      <c r="Z78" s="60">
        <f aca="true" t="shared" si="114" ref="Z78:AB78">SUM(Z79:Z83)</f>
        <v>2546</v>
      </c>
      <c r="AA78" s="60">
        <f t="shared" si="114"/>
        <v>881</v>
      </c>
      <c r="AB78" s="60">
        <f t="shared" si="114"/>
        <v>1665</v>
      </c>
      <c r="AC78" s="60">
        <f t="shared" si="96"/>
        <v>-658</v>
      </c>
      <c r="AD78" s="14"/>
      <c r="AE78">
        <v>1</v>
      </c>
      <c r="AF78">
        <v>19828</v>
      </c>
    </row>
    <row r="79" spans="1:34" s="3" customFormat="1" ht="15">
      <c r="A79" s="22" t="s">
        <v>120</v>
      </c>
      <c r="B79" s="25">
        <v>608001</v>
      </c>
      <c r="C79" s="16">
        <f t="shared" si="27"/>
        <v>3801</v>
      </c>
      <c r="D79" s="16">
        <v>429</v>
      </c>
      <c r="E79" s="16">
        <v>3372</v>
      </c>
      <c r="F79" s="17">
        <v>1150</v>
      </c>
      <c r="G79" s="17">
        <v>1950</v>
      </c>
      <c r="H79" s="12">
        <v>0.6</v>
      </c>
      <c r="I79" s="16">
        <f aca="true" t="shared" si="115" ref="I79:I128">ROUND((D79*F79+E79*G79)/10000,0)</f>
        <v>707</v>
      </c>
      <c r="J79" s="16">
        <f aca="true" t="shared" si="116" ref="J79:J91">ROUND((F79*D79*H79+G79*E79*H79)/10000,0)</f>
        <v>424</v>
      </c>
      <c r="K79" s="16">
        <f t="shared" si="87"/>
        <v>283</v>
      </c>
      <c r="L79" s="16">
        <v>0</v>
      </c>
      <c r="M79" s="16">
        <v>0</v>
      </c>
      <c r="N79" s="16">
        <f aca="true" t="shared" si="117" ref="N79:N83">L79*100-M79</f>
        <v>0</v>
      </c>
      <c r="O79" s="16">
        <v>1150</v>
      </c>
      <c r="P79" s="16">
        <v>0.6</v>
      </c>
      <c r="Q79" s="16">
        <f aca="true" t="shared" si="118" ref="Q79:Q83">ROUND(N79*O79/10000,0)</f>
        <v>0</v>
      </c>
      <c r="R79" s="16">
        <f t="shared" si="51"/>
        <v>0</v>
      </c>
      <c r="S79" s="16">
        <f t="shared" si="11"/>
        <v>0</v>
      </c>
      <c r="T79" s="61">
        <f t="shared" si="90"/>
        <v>707</v>
      </c>
      <c r="U79" s="61"/>
      <c r="V79" s="61">
        <f t="shared" si="98"/>
        <v>424</v>
      </c>
      <c r="W79" s="61">
        <v>1082</v>
      </c>
      <c r="X79" s="61">
        <f t="shared" si="91"/>
        <v>-658</v>
      </c>
      <c r="Y79" s="61"/>
      <c r="Z79" s="61">
        <f t="shared" si="99"/>
        <v>0</v>
      </c>
      <c r="AA79" s="61"/>
      <c r="AB79" s="61">
        <f>Z79-AA79</f>
        <v>0</v>
      </c>
      <c r="AC79" s="61">
        <f t="shared" si="96"/>
        <v>-658</v>
      </c>
      <c r="AD79" s="16"/>
      <c r="AF79" s="3">
        <v>1082</v>
      </c>
      <c r="AH79" s="3" t="e">
        <f>VLOOKUP(B79,'[2]Sheet1'!$B$4:$G$76,6,FALSE)</f>
        <v>#N/A</v>
      </c>
    </row>
    <row r="80" spans="1:34" s="3" customFormat="1" ht="14.25" customHeight="1">
      <c r="A80" s="12" t="s">
        <v>121</v>
      </c>
      <c r="B80" s="25">
        <v>608002</v>
      </c>
      <c r="C80" s="16">
        <f t="shared" si="27"/>
        <v>51274</v>
      </c>
      <c r="D80" s="16">
        <v>35737</v>
      </c>
      <c r="E80" s="16">
        <v>15537</v>
      </c>
      <c r="F80" s="17">
        <v>1150</v>
      </c>
      <c r="G80" s="17">
        <v>1950</v>
      </c>
      <c r="H80" s="12">
        <v>1</v>
      </c>
      <c r="I80" s="16">
        <f t="shared" si="115"/>
        <v>7139</v>
      </c>
      <c r="J80" s="16">
        <f t="shared" si="116"/>
        <v>7139</v>
      </c>
      <c r="K80" s="16">
        <f t="shared" si="87"/>
        <v>0</v>
      </c>
      <c r="L80" s="16">
        <v>3</v>
      </c>
      <c r="M80" s="16">
        <v>56</v>
      </c>
      <c r="N80" s="16">
        <f t="shared" si="117"/>
        <v>244</v>
      </c>
      <c r="O80" s="16">
        <v>1150</v>
      </c>
      <c r="P80" s="16">
        <v>1</v>
      </c>
      <c r="Q80" s="16">
        <f t="shared" si="118"/>
        <v>28</v>
      </c>
      <c r="R80" s="16">
        <f t="shared" si="51"/>
        <v>28</v>
      </c>
      <c r="S80" s="16">
        <f aca="true" t="shared" si="119" ref="S80:S89">Q80-R80</f>
        <v>0</v>
      </c>
      <c r="T80" s="61">
        <f t="shared" si="90"/>
        <v>7167</v>
      </c>
      <c r="U80" s="61"/>
      <c r="V80" s="61">
        <f t="shared" si="98"/>
        <v>7167</v>
      </c>
      <c r="W80" s="61">
        <v>5631</v>
      </c>
      <c r="X80" s="61">
        <f t="shared" si="91"/>
        <v>1536</v>
      </c>
      <c r="Y80" s="61"/>
      <c r="Z80" s="61">
        <f t="shared" si="99"/>
        <v>1536</v>
      </c>
      <c r="AA80" s="61"/>
      <c r="AB80" s="61">
        <f>Z80-AA80</f>
        <v>1536</v>
      </c>
      <c r="AC80" s="61">
        <f t="shared" si="96"/>
        <v>0</v>
      </c>
      <c r="AD80" s="16"/>
      <c r="AF80" s="3">
        <v>5631</v>
      </c>
      <c r="AH80" s="3" t="e">
        <f>VLOOKUP(B80,'[2]Sheet1'!$B$4:$G$76,6,FALSE)</f>
        <v>#N/A</v>
      </c>
    </row>
    <row r="81" spans="1:34" s="3" customFormat="1" ht="14.25" customHeight="1">
      <c r="A81" s="22" t="s">
        <v>122</v>
      </c>
      <c r="B81" s="25">
        <v>608004</v>
      </c>
      <c r="C81" s="16">
        <f t="shared" si="27"/>
        <v>60382</v>
      </c>
      <c r="D81" s="16">
        <v>45295</v>
      </c>
      <c r="E81" s="16">
        <v>15087</v>
      </c>
      <c r="F81" s="17">
        <v>1150</v>
      </c>
      <c r="G81" s="17">
        <v>1950</v>
      </c>
      <c r="H81" s="12">
        <v>1</v>
      </c>
      <c r="I81" s="16">
        <f t="shared" si="115"/>
        <v>8151</v>
      </c>
      <c r="J81" s="16">
        <f t="shared" si="116"/>
        <v>8151</v>
      </c>
      <c r="K81" s="16">
        <f t="shared" si="87"/>
        <v>0</v>
      </c>
      <c r="L81" s="16">
        <v>28</v>
      </c>
      <c r="M81" s="16">
        <v>614</v>
      </c>
      <c r="N81" s="16">
        <f t="shared" si="117"/>
        <v>2186</v>
      </c>
      <c r="O81" s="16">
        <v>1150</v>
      </c>
      <c r="P81" s="16">
        <v>1</v>
      </c>
      <c r="Q81" s="16">
        <f t="shared" si="118"/>
        <v>251</v>
      </c>
      <c r="R81" s="16">
        <f t="shared" si="51"/>
        <v>251</v>
      </c>
      <c r="S81" s="16">
        <f t="shared" si="119"/>
        <v>0</v>
      </c>
      <c r="T81" s="61">
        <f t="shared" si="90"/>
        <v>8402</v>
      </c>
      <c r="U81" s="61"/>
      <c r="V81" s="61">
        <f t="shared" si="98"/>
        <v>8402</v>
      </c>
      <c r="W81" s="61">
        <v>7668</v>
      </c>
      <c r="X81" s="61">
        <f t="shared" si="91"/>
        <v>734</v>
      </c>
      <c r="Y81" s="61"/>
      <c r="Z81" s="61">
        <f t="shared" si="99"/>
        <v>734</v>
      </c>
      <c r="AA81" s="61">
        <f>AH81</f>
        <v>734</v>
      </c>
      <c r="AB81" s="61">
        <f>Z81-AA81</f>
        <v>0</v>
      </c>
      <c r="AC81" s="61">
        <f t="shared" si="96"/>
        <v>0</v>
      </c>
      <c r="AD81" s="16"/>
      <c r="AF81" s="3">
        <v>7668</v>
      </c>
      <c r="AH81" s="3">
        <f>VLOOKUP(B81,'[2]Sheet1'!$B$4:$G$76,6,FALSE)</f>
        <v>734</v>
      </c>
    </row>
    <row r="82" spans="1:34" s="3" customFormat="1" ht="14.25" customHeight="1">
      <c r="A82" s="12" t="s">
        <v>123</v>
      </c>
      <c r="B82" s="25">
        <v>608005</v>
      </c>
      <c r="C82" s="16">
        <f t="shared" si="27"/>
        <v>21642</v>
      </c>
      <c r="D82" s="16">
        <v>15439</v>
      </c>
      <c r="E82" s="16">
        <v>6203</v>
      </c>
      <c r="F82" s="17">
        <v>1150</v>
      </c>
      <c r="G82" s="17">
        <v>1950</v>
      </c>
      <c r="H82" s="12">
        <v>1</v>
      </c>
      <c r="I82" s="16">
        <f t="shared" si="115"/>
        <v>2985</v>
      </c>
      <c r="J82" s="16">
        <f t="shared" si="116"/>
        <v>2985</v>
      </c>
      <c r="K82" s="16">
        <f t="shared" si="87"/>
        <v>0</v>
      </c>
      <c r="L82" s="16">
        <v>9</v>
      </c>
      <c r="M82" s="16">
        <v>198</v>
      </c>
      <c r="N82" s="16">
        <f t="shared" si="117"/>
        <v>702</v>
      </c>
      <c r="O82" s="16">
        <v>1150</v>
      </c>
      <c r="P82" s="16">
        <v>1</v>
      </c>
      <c r="Q82" s="16">
        <f t="shared" si="118"/>
        <v>81</v>
      </c>
      <c r="R82" s="16">
        <f t="shared" si="51"/>
        <v>81</v>
      </c>
      <c r="S82" s="16">
        <f t="shared" si="119"/>
        <v>0</v>
      </c>
      <c r="T82" s="61">
        <f t="shared" si="90"/>
        <v>3066</v>
      </c>
      <c r="U82" s="61"/>
      <c r="V82" s="61">
        <f t="shared" si="98"/>
        <v>3066</v>
      </c>
      <c r="W82" s="61">
        <v>2937</v>
      </c>
      <c r="X82" s="61">
        <f t="shared" si="91"/>
        <v>129</v>
      </c>
      <c r="Y82" s="61"/>
      <c r="Z82" s="61">
        <f t="shared" si="99"/>
        <v>129</v>
      </c>
      <c r="AA82" s="61"/>
      <c r="AB82" s="61">
        <f>Z82-AA82</f>
        <v>129</v>
      </c>
      <c r="AC82" s="61">
        <f t="shared" si="96"/>
        <v>0</v>
      </c>
      <c r="AD82" s="16"/>
      <c r="AF82" s="3">
        <v>2937</v>
      </c>
      <c r="AH82" s="3" t="e">
        <f>VLOOKUP(B82,'[2]Sheet1'!$B$4:$G$76,6,FALSE)</f>
        <v>#N/A</v>
      </c>
    </row>
    <row r="83" spans="1:34" s="3" customFormat="1" ht="14.25" customHeight="1">
      <c r="A83" s="12" t="s">
        <v>124</v>
      </c>
      <c r="B83" s="25">
        <v>608006</v>
      </c>
      <c r="C83" s="16">
        <f t="shared" si="27"/>
        <v>18967</v>
      </c>
      <c r="D83" s="16">
        <v>13769</v>
      </c>
      <c r="E83" s="16">
        <v>5198</v>
      </c>
      <c r="F83" s="17">
        <v>1150</v>
      </c>
      <c r="G83" s="17">
        <v>1950</v>
      </c>
      <c r="H83" s="12">
        <v>1</v>
      </c>
      <c r="I83" s="16">
        <f t="shared" si="115"/>
        <v>2597</v>
      </c>
      <c r="J83" s="16">
        <f t="shared" si="116"/>
        <v>2597</v>
      </c>
      <c r="K83" s="16">
        <f t="shared" si="87"/>
        <v>0</v>
      </c>
      <c r="L83" s="16">
        <v>10</v>
      </c>
      <c r="M83" s="16">
        <v>474</v>
      </c>
      <c r="N83" s="16">
        <f t="shared" si="117"/>
        <v>526</v>
      </c>
      <c r="O83" s="16">
        <v>1150</v>
      </c>
      <c r="P83" s="16">
        <v>1</v>
      </c>
      <c r="Q83" s="16">
        <f t="shared" si="118"/>
        <v>60</v>
      </c>
      <c r="R83" s="16">
        <f t="shared" si="51"/>
        <v>60</v>
      </c>
      <c r="S83" s="16">
        <f t="shared" si="119"/>
        <v>0</v>
      </c>
      <c r="T83" s="61">
        <f t="shared" si="90"/>
        <v>2657</v>
      </c>
      <c r="U83" s="61"/>
      <c r="V83" s="61">
        <f t="shared" si="98"/>
        <v>2657</v>
      </c>
      <c r="W83" s="61">
        <v>2510</v>
      </c>
      <c r="X83" s="61">
        <f t="shared" si="91"/>
        <v>147</v>
      </c>
      <c r="Y83" s="61"/>
      <c r="Z83" s="61">
        <f t="shared" si="99"/>
        <v>147</v>
      </c>
      <c r="AA83" s="61">
        <f>AH83</f>
        <v>147</v>
      </c>
      <c r="AB83" s="61">
        <f>Z83-AA83</f>
        <v>0</v>
      </c>
      <c r="AC83" s="61">
        <f t="shared" si="96"/>
        <v>0</v>
      </c>
      <c r="AD83" s="16"/>
      <c r="AF83" s="3">
        <v>2510</v>
      </c>
      <c r="AH83" s="3">
        <f>VLOOKUP(B83,'[2]Sheet1'!$B$4:$G$76,6,FALSE)</f>
        <v>147</v>
      </c>
    </row>
    <row r="84" spans="1:32" ht="14.25" customHeight="1">
      <c r="A84" s="13" t="s">
        <v>125</v>
      </c>
      <c r="B84" s="13"/>
      <c r="C84" s="14">
        <f t="shared" si="27"/>
        <v>42952</v>
      </c>
      <c r="D84" s="14">
        <f>SUM(D85)</f>
        <v>29990</v>
      </c>
      <c r="E84" s="14">
        <f>SUM(E85)</f>
        <v>12962</v>
      </c>
      <c r="F84" s="15">
        <v>1150</v>
      </c>
      <c r="G84" s="15">
        <v>1950</v>
      </c>
      <c r="H84" s="13">
        <v>1</v>
      </c>
      <c r="I84" s="14">
        <f t="shared" si="115"/>
        <v>5976</v>
      </c>
      <c r="J84" s="14">
        <f t="shared" si="116"/>
        <v>5976</v>
      </c>
      <c r="K84" s="14">
        <f t="shared" si="87"/>
        <v>0</v>
      </c>
      <c r="L84" s="14">
        <f aca="true" t="shared" si="120" ref="L84:N84">SUM(L85)</f>
        <v>53</v>
      </c>
      <c r="M84" s="14">
        <f t="shared" si="120"/>
        <v>1390</v>
      </c>
      <c r="N84" s="14">
        <f t="shared" si="120"/>
        <v>3910</v>
      </c>
      <c r="O84" s="14">
        <v>1150</v>
      </c>
      <c r="P84" s="13">
        <v>1</v>
      </c>
      <c r="Q84" s="14">
        <f aca="true" t="shared" si="121" ref="Q84:R84">SUM(Q85)</f>
        <v>450</v>
      </c>
      <c r="R84" s="14">
        <f t="shared" si="121"/>
        <v>450</v>
      </c>
      <c r="S84" s="14">
        <f aca="true" t="shared" si="122" ref="S84">SUM(S85)</f>
        <v>0</v>
      </c>
      <c r="T84" s="60">
        <f t="shared" si="90"/>
        <v>6426</v>
      </c>
      <c r="U84" s="60"/>
      <c r="V84" s="60">
        <f t="shared" si="98"/>
        <v>6426</v>
      </c>
      <c r="W84" s="60">
        <v>6210</v>
      </c>
      <c r="X84" s="60">
        <f t="shared" si="91"/>
        <v>216</v>
      </c>
      <c r="Y84" s="60"/>
      <c r="Z84" s="60">
        <f t="shared" si="99"/>
        <v>216</v>
      </c>
      <c r="AA84" s="60">
        <f>AA85</f>
        <v>216</v>
      </c>
      <c r="AB84" s="60">
        <f>AB85</f>
        <v>0</v>
      </c>
      <c r="AC84" s="60">
        <f t="shared" si="96"/>
        <v>0</v>
      </c>
      <c r="AD84" s="14"/>
      <c r="AE84">
        <v>1</v>
      </c>
      <c r="AF84">
        <v>6210</v>
      </c>
    </row>
    <row r="85" spans="1:34" s="3" customFormat="1" ht="14.25" customHeight="1">
      <c r="A85" s="12" t="s">
        <v>125</v>
      </c>
      <c r="B85" s="25">
        <v>608007</v>
      </c>
      <c r="C85" s="16">
        <f t="shared" si="27"/>
        <v>42952</v>
      </c>
      <c r="D85" s="16">
        <v>29990</v>
      </c>
      <c r="E85" s="16">
        <v>12962</v>
      </c>
      <c r="F85" s="17">
        <v>1150</v>
      </c>
      <c r="G85" s="17">
        <v>1950</v>
      </c>
      <c r="H85" s="12">
        <v>1</v>
      </c>
      <c r="I85" s="16">
        <f t="shared" si="115"/>
        <v>5976</v>
      </c>
      <c r="J85" s="16">
        <f t="shared" si="116"/>
        <v>5976</v>
      </c>
      <c r="K85" s="16">
        <f t="shared" si="87"/>
        <v>0</v>
      </c>
      <c r="L85" s="16">
        <v>53</v>
      </c>
      <c r="M85" s="16">
        <v>1390</v>
      </c>
      <c r="N85" s="16">
        <f>L85*100-M85</f>
        <v>3910</v>
      </c>
      <c r="O85" s="16">
        <v>1150</v>
      </c>
      <c r="P85" s="16">
        <v>1</v>
      </c>
      <c r="Q85" s="16">
        <f aca="true" t="shared" si="123" ref="Q85">ROUND(N85*O85/10000,0)</f>
        <v>450</v>
      </c>
      <c r="R85" s="16">
        <f t="shared" si="51"/>
        <v>450</v>
      </c>
      <c r="S85" s="16">
        <f t="shared" si="119"/>
        <v>0</v>
      </c>
      <c r="T85" s="61">
        <f t="shared" si="90"/>
        <v>6426</v>
      </c>
      <c r="U85" s="61"/>
      <c r="V85" s="61">
        <f t="shared" si="98"/>
        <v>6426</v>
      </c>
      <c r="W85" s="61">
        <v>6210</v>
      </c>
      <c r="X85" s="61">
        <f t="shared" si="91"/>
        <v>216</v>
      </c>
      <c r="Y85" s="61"/>
      <c r="Z85" s="61">
        <f t="shared" si="99"/>
        <v>216</v>
      </c>
      <c r="AA85" s="61">
        <f>AH85</f>
        <v>216</v>
      </c>
      <c r="AB85" s="61">
        <f>Z85-AA85</f>
        <v>0</v>
      </c>
      <c r="AC85" s="61">
        <f t="shared" si="96"/>
        <v>0</v>
      </c>
      <c r="AD85" s="16"/>
      <c r="AF85" s="3">
        <v>6210</v>
      </c>
      <c r="AH85" s="3">
        <f>VLOOKUP(B85,'[2]Sheet1'!$B$4:$G$76,6,FALSE)</f>
        <v>216</v>
      </c>
    </row>
    <row r="86" spans="1:32" ht="14.25" customHeight="1">
      <c r="A86" s="13" t="s">
        <v>126</v>
      </c>
      <c r="B86" s="13"/>
      <c r="C86" s="14">
        <f t="shared" si="27"/>
        <v>98985</v>
      </c>
      <c r="D86" s="14">
        <f aca="true" t="shared" si="124" ref="D86:E86">SUM(D87)</f>
        <v>71260</v>
      </c>
      <c r="E86" s="14">
        <f t="shared" si="124"/>
        <v>27725</v>
      </c>
      <c r="F86" s="15">
        <v>1150</v>
      </c>
      <c r="G86" s="15">
        <v>1950</v>
      </c>
      <c r="H86" s="13">
        <v>1</v>
      </c>
      <c r="I86" s="14">
        <f t="shared" si="115"/>
        <v>13601</v>
      </c>
      <c r="J86" s="14">
        <f t="shared" si="116"/>
        <v>13601</v>
      </c>
      <c r="K86" s="14">
        <f t="shared" si="87"/>
        <v>0</v>
      </c>
      <c r="L86" s="14">
        <f aca="true" t="shared" si="125" ref="L86:N86">SUM(L87)</f>
        <v>102</v>
      </c>
      <c r="M86" s="14">
        <f t="shared" si="125"/>
        <v>3135</v>
      </c>
      <c r="N86" s="14">
        <f t="shared" si="125"/>
        <v>7065</v>
      </c>
      <c r="O86" s="14">
        <v>1150</v>
      </c>
      <c r="P86" s="13">
        <v>1</v>
      </c>
      <c r="Q86" s="14">
        <f aca="true" t="shared" si="126" ref="Q86:S86">SUM(Q87)</f>
        <v>812</v>
      </c>
      <c r="R86" s="14">
        <f t="shared" si="126"/>
        <v>812</v>
      </c>
      <c r="S86" s="14">
        <f t="shared" si="126"/>
        <v>0</v>
      </c>
      <c r="T86" s="60">
        <f t="shared" si="90"/>
        <v>14413</v>
      </c>
      <c r="U86" s="60"/>
      <c r="V86" s="60">
        <f t="shared" si="98"/>
        <v>14413</v>
      </c>
      <c r="W86" s="60">
        <v>13780</v>
      </c>
      <c r="X86" s="60">
        <f t="shared" si="91"/>
        <v>633</v>
      </c>
      <c r="Y86" s="60"/>
      <c r="Z86" s="60">
        <f t="shared" si="99"/>
        <v>633</v>
      </c>
      <c r="AA86" s="60">
        <f>SUM(AA87)</f>
        <v>0</v>
      </c>
      <c r="AB86" s="60">
        <f>SUM(AB87)</f>
        <v>633</v>
      </c>
      <c r="AC86" s="60">
        <f t="shared" si="96"/>
        <v>0</v>
      </c>
      <c r="AD86" s="14"/>
      <c r="AE86">
        <v>1</v>
      </c>
      <c r="AF86">
        <v>13780</v>
      </c>
    </row>
    <row r="87" spans="1:34" s="3" customFormat="1" ht="14.25" customHeight="1">
      <c r="A87" s="12" t="s">
        <v>126</v>
      </c>
      <c r="B87" s="25">
        <v>608003</v>
      </c>
      <c r="C87" s="16">
        <f t="shared" si="27"/>
        <v>98985</v>
      </c>
      <c r="D87" s="16">
        <v>71260</v>
      </c>
      <c r="E87" s="16">
        <v>27725</v>
      </c>
      <c r="F87" s="17">
        <v>1150</v>
      </c>
      <c r="G87" s="17">
        <v>1950</v>
      </c>
      <c r="H87" s="12">
        <v>1</v>
      </c>
      <c r="I87" s="16">
        <f t="shared" si="115"/>
        <v>13601</v>
      </c>
      <c r="J87" s="16">
        <f t="shared" si="116"/>
        <v>13601</v>
      </c>
      <c r="K87" s="16">
        <f t="shared" si="87"/>
        <v>0</v>
      </c>
      <c r="L87" s="16">
        <v>102</v>
      </c>
      <c r="M87" s="16">
        <v>3135</v>
      </c>
      <c r="N87" s="16">
        <f>L87*100-M87</f>
        <v>7065</v>
      </c>
      <c r="O87" s="16">
        <v>1150</v>
      </c>
      <c r="P87" s="16">
        <v>1</v>
      </c>
      <c r="Q87" s="16">
        <f aca="true" t="shared" si="127" ref="Q87">ROUND(N87*O87/10000,0)</f>
        <v>812</v>
      </c>
      <c r="R87" s="16">
        <f t="shared" si="51"/>
        <v>812</v>
      </c>
      <c r="S87" s="16">
        <f t="shared" si="119"/>
        <v>0</v>
      </c>
      <c r="T87" s="61">
        <f t="shared" si="90"/>
        <v>14413</v>
      </c>
      <c r="U87" s="61"/>
      <c r="V87" s="61">
        <f t="shared" si="98"/>
        <v>14413</v>
      </c>
      <c r="W87" s="61">
        <v>13780</v>
      </c>
      <c r="X87" s="61">
        <f t="shared" si="91"/>
        <v>633</v>
      </c>
      <c r="Y87" s="61"/>
      <c r="Z87" s="61">
        <f t="shared" si="99"/>
        <v>633</v>
      </c>
      <c r="AA87" s="61"/>
      <c r="AB87" s="61">
        <f>Z87-AA87</f>
        <v>633</v>
      </c>
      <c r="AC87" s="61">
        <f t="shared" si="96"/>
        <v>0</v>
      </c>
      <c r="AD87" s="16"/>
      <c r="AF87" s="3">
        <v>13780</v>
      </c>
      <c r="AH87" s="3" t="e">
        <f>VLOOKUP(B87,'[2]Sheet1'!$B$4:$G$76,6,FALSE)</f>
        <v>#N/A</v>
      </c>
    </row>
    <row r="88" spans="1:32" ht="14.25" customHeight="1">
      <c r="A88" s="13" t="s">
        <v>127</v>
      </c>
      <c r="B88" s="13"/>
      <c r="C88" s="14">
        <f t="shared" si="27"/>
        <v>61962</v>
      </c>
      <c r="D88" s="14">
        <f aca="true" t="shared" si="128" ref="D88:N88">SUM(D89)</f>
        <v>44770</v>
      </c>
      <c r="E88" s="14">
        <f t="shared" si="128"/>
        <v>17192</v>
      </c>
      <c r="F88" s="14">
        <f t="shared" si="128"/>
        <v>1150</v>
      </c>
      <c r="G88" s="14">
        <f t="shared" si="128"/>
        <v>1950</v>
      </c>
      <c r="H88" s="14">
        <f t="shared" si="128"/>
        <v>1</v>
      </c>
      <c r="I88" s="14">
        <f t="shared" si="128"/>
        <v>8501</v>
      </c>
      <c r="J88" s="14">
        <f t="shared" si="128"/>
        <v>8501</v>
      </c>
      <c r="K88" s="14">
        <f t="shared" si="128"/>
        <v>0</v>
      </c>
      <c r="L88" s="14">
        <f t="shared" si="128"/>
        <v>103</v>
      </c>
      <c r="M88" s="14">
        <f t="shared" si="128"/>
        <v>3496</v>
      </c>
      <c r="N88" s="14">
        <f t="shared" si="128"/>
        <v>6804</v>
      </c>
      <c r="O88" s="14">
        <v>1150</v>
      </c>
      <c r="P88" s="13">
        <v>1</v>
      </c>
      <c r="Q88" s="14">
        <f aca="true" t="shared" si="129" ref="Q88:S88">SUM(Q89)</f>
        <v>782</v>
      </c>
      <c r="R88" s="14">
        <f t="shared" si="129"/>
        <v>782</v>
      </c>
      <c r="S88" s="14">
        <f t="shared" si="129"/>
        <v>0</v>
      </c>
      <c r="T88" s="60">
        <f t="shared" si="90"/>
        <v>9283</v>
      </c>
      <c r="U88" s="60"/>
      <c r="V88" s="60">
        <f t="shared" si="98"/>
        <v>9283</v>
      </c>
      <c r="W88" s="60">
        <v>8919</v>
      </c>
      <c r="X88" s="60">
        <f t="shared" si="91"/>
        <v>364</v>
      </c>
      <c r="Y88" s="60"/>
      <c r="Z88" s="60">
        <f t="shared" si="99"/>
        <v>364</v>
      </c>
      <c r="AA88" s="60">
        <f>AA89</f>
        <v>364</v>
      </c>
      <c r="AB88" s="60">
        <f>AB89</f>
        <v>0</v>
      </c>
      <c r="AC88" s="60">
        <f t="shared" si="96"/>
        <v>0</v>
      </c>
      <c r="AD88" s="14"/>
      <c r="AE88">
        <v>1</v>
      </c>
      <c r="AF88">
        <v>8919</v>
      </c>
    </row>
    <row r="89" spans="1:34" s="3" customFormat="1" ht="14.25" customHeight="1">
      <c r="A89" s="12" t="s">
        <v>127</v>
      </c>
      <c r="B89" s="25">
        <v>608008</v>
      </c>
      <c r="C89" s="16">
        <f t="shared" si="27"/>
        <v>61962</v>
      </c>
      <c r="D89" s="16">
        <v>44770</v>
      </c>
      <c r="E89" s="16">
        <v>17192</v>
      </c>
      <c r="F89" s="17">
        <v>1150</v>
      </c>
      <c r="G89" s="17">
        <v>1950</v>
      </c>
      <c r="H89" s="12">
        <v>1</v>
      </c>
      <c r="I89" s="16">
        <f t="shared" si="115"/>
        <v>8501</v>
      </c>
      <c r="J89" s="16">
        <f t="shared" si="116"/>
        <v>8501</v>
      </c>
      <c r="K89" s="16">
        <f t="shared" si="87"/>
        <v>0</v>
      </c>
      <c r="L89" s="16">
        <v>103</v>
      </c>
      <c r="M89" s="16">
        <v>3496</v>
      </c>
      <c r="N89" s="16">
        <f>L89*100-M89</f>
        <v>6804</v>
      </c>
      <c r="O89" s="16">
        <v>1150</v>
      </c>
      <c r="P89" s="16">
        <v>1</v>
      </c>
      <c r="Q89" s="16">
        <f aca="true" t="shared" si="130" ref="Q89">ROUND(N89*O89/10000,0)</f>
        <v>782</v>
      </c>
      <c r="R89" s="16">
        <f t="shared" si="51"/>
        <v>782</v>
      </c>
      <c r="S89" s="16">
        <f t="shared" si="119"/>
        <v>0</v>
      </c>
      <c r="T89" s="61">
        <f t="shared" si="90"/>
        <v>9283</v>
      </c>
      <c r="U89" s="61"/>
      <c r="V89" s="61">
        <f t="shared" si="98"/>
        <v>9283</v>
      </c>
      <c r="W89" s="61">
        <v>8919</v>
      </c>
      <c r="X89" s="61">
        <f t="shared" si="91"/>
        <v>364</v>
      </c>
      <c r="Y89" s="61"/>
      <c r="Z89" s="61">
        <f t="shared" si="99"/>
        <v>364</v>
      </c>
      <c r="AA89" s="61">
        <f>AH89</f>
        <v>364</v>
      </c>
      <c r="AB89" s="61">
        <f>Z89-AA89</f>
        <v>0</v>
      </c>
      <c r="AC89" s="61">
        <f t="shared" si="96"/>
        <v>0</v>
      </c>
      <c r="AD89" s="16"/>
      <c r="AF89" s="3">
        <v>8919</v>
      </c>
      <c r="AH89" s="3">
        <f>VLOOKUP(B89,'[2]Sheet1'!$B$4:$G$76,6,FALSE)</f>
        <v>364</v>
      </c>
    </row>
    <row r="90" spans="1:32" ht="14.25" customHeight="1">
      <c r="A90" s="13" t="s">
        <v>128</v>
      </c>
      <c r="B90" s="13"/>
      <c r="C90" s="14">
        <f t="shared" si="27"/>
        <v>143929</v>
      </c>
      <c r="D90" s="14">
        <f aca="true" t="shared" si="131" ref="D90:E90">SUM(D91)</f>
        <v>98179</v>
      </c>
      <c r="E90" s="14">
        <f t="shared" si="131"/>
        <v>45750</v>
      </c>
      <c r="F90" s="15">
        <v>1150</v>
      </c>
      <c r="G90" s="15">
        <v>1950</v>
      </c>
      <c r="H90" s="13">
        <v>1</v>
      </c>
      <c r="I90" s="14">
        <f t="shared" si="115"/>
        <v>20212</v>
      </c>
      <c r="J90" s="14">
        <f t="shared" si="116"/>
        <v>20212</v>
      </c>
      <c r="K90" s="14">
        <f t="shared" si="87"/>
        <v>0</v>
      </c>
      <c r="L90" s="14">
        <f aca="true" t="shared" si="132" ref="L90:N90">SUM(L91)</f>
        <v>211</v>
      </c>
      <c r="M90" s="14">
        <f t="shared" si="132"/>
        <v>8135</v>
      </c>
      <c r="N90" s="14">
        <f t="shared" si="132"/>
        <v>12965</v>
      </c>
      <c r="O90" s="14">
        <v>1150</v>
      </c>
      <c r="P90" s="13">
        <v>1</v>
      </c>
      <c r="Q90" s="14">
        <f aca="true" t="shared" si="133" ref="Q90:S90">SUM(Q91)</f>
        <v>1491</v>
      </c>
      <c r="R90" s="14">
        <f t="shared" si="133"/>
        <v>1491</v>
      </c>
      <c r="S90" s="14">
        <f t="shared" si="133"/>
        <v>0</v>
      </c>
      <c r="T90" s="60">
        <f t="shared" si="90"/>
        <v>21703</v>
      </c>
      <c r="U90" s="60"/>
      <c r="V90" s="60">
        <f t="shared" si="98"/>
        <v>21703</v>
      </c>
      <c r="W90" s="60">
        <v>21225</v>
      </c>
      <c r="X90" s="60">
        <f t="shared" si="91"/>
        <v>478</v>
      </c>
      <c r="Y90" s="60"/>
      <c r="Z90" s="60">
        <f t="shared" si="99"/>
        <v>478</v>
      </c>
      <c r="AA90" s="60">
        <f>AA91</f>
        <v>478</v>
      </c>
      <c r="AB90" s="60">
        <f>AB91</f>
        <v>0</v>
      </c>
      <c r="AC90" s="60">
        <f t="shared" si="96"/>
        <v>0</v>
      </c>
      <c r="AD90" s="14"/>
      <c r="AE90">
        <v>1</v>
      </c>
      <c r="AF90">
        <v>21225</v>
      </c>
    </row>
    <row r="91" spans="1:34" s="3" customFormat="1" ht="14.25" customHeight="1">
      <c r="A91" s="12" t="s">
        <v>128</v>
      </c>
      <c r="B91" s="25">
        <v>608009</v>
      </c>
      <c r="C91" s="16">
        <f t="shared" si="27"/>
        <v>143929</v>
      </c>
      <c r="D91" s="16">
        <v>98179</v>
      </c>
      <c r="E91" s="16">
        <v>45750</v>
      </c>
      <c r="F91" s="17">
        <v>1150</v>
      </c>
      <c r="G91" s="17">
        <v>1950</v>
      </c>
      <c r="H91" s="12">
        <v>1</v>
      </c>
      <c r="I91" s="16">
        <f t="shared" si="115"/>
        <v>20212</v>
      </c>
      <c r="J91" s="16">
        <f t="shared" si="116"/>
        <v>20212</v>
      </c>
      <c r="K91" s="16">
        <f t="shared" si="87"/>
        <v>0</v>
      </c>
      <c r="L91" s="16">
        <v>211</v>
      </c>
      <c r="M91" s="16">
        <v>8135</v>
      </c>
      <c r="N91" s="16">
        <f>L91*100-M91</f>
        <v>12965</v>
      </c>
      <c r="O91" s="16">
        <v>1150</v>
      </c>
      <c r="P91" s="16">
        <v>1</v>
      </c>
      <c r="Q91" s="16">
        <f aca="true" t="shared" si="134" ref="Q91">ROUND(N91*O91/10000,0)</f>
        <v>1491</v>
      </c>
      <c r="R91" s="16">
        <f t="shared" si="51"/>
        <v>1491</v>
      </c>
      <c r="S91" s="16">
        <f aca="true" t="shared" si="135" ref="S91">Q91-R91</f>
        <v>0</v>
      </c>
      <c r="T91" s="61">
        <f t="shared" si="90"/>
        <v>21703</v>
      </c>
      <c r="U91" s="61"/>
      <c r="V91" s="61">
        <f t="shared" si="98"/>
        <v>21703</v>
      </c>
      <c r="W91" s="61">
        <v>21225</v>
      </c>
      <c r="X91" s="61">
        <f t="shared" si="91"/>
        <v>478</v>
      </c>
      <c r="Y91" s="61"/>
      <c r="Z91" s="61">
        <f t="shared" si="99"/>
        <v>478</v>
      </c>
      <c r="AA91" s="61">
        <f>AH91</f>
        <v>478</v>
      </c>
      <c r="AB91" s="61">
        <f>Z91-AA91</f>
        <v>0</v>
      </c>
      <c r="AC91" s="61">
        <f t="shared" si="96"/>
        <v>0</v>
      </c>
      <c r="AD91" s="16"/>
      <c r="AF91" s="3">
        <v>21225</v>
      </c>
      <c r="AH91" s="3">
        <f>VLOOKUP(B91,'[2]Sheet1'!$B$4:$G$76,6,FALSE)</f>
        <v>478</v>
      </c>
    </row>
    <row r="92" spans="1:33" ht="14.25" customHeight="1">
      <c r="A92" s="13" t="s">
        <v>129</v>
      </c>
      <c r="B92" s="13"/>
      <c r="C92" s="14">
        <f aca="true" t="shared" si="136" ref="C92:C155">D92+E92</f>
        <v>629903</v>
      </c>
      <c r="D92" s="14">
        <f>SUM(D93:D97)</f>
        <v>460583</v>
      </c>
      <c r="E92" s="14">
        <f>SUM(E93:E97)</f>
        <v>169320</v>
      </c>
      <c r="F92" s="15">
        <v>1150</v>
      </c>
      <c r="G92" s="15">
        <v>1950</v>
      </c>
      <c r="H92" s="13" t="s">
        <v>53</v>
      </c>
      <c r="I92" s="14">
        <f aca="true" t="shared" si="137" ref="I92:J92">SUM(I93:I97)</f>
        <v>85985</v>
      </c>
      <c r="J92" s="14">
        <f t="shared" si="137"/>
        <v>65751</v>
      </c>
      <c r="K92" s="14">
        <f aca="true" t="shared" si="138" ref="K92">SUM(K93:K97)</f>
        <v>20234</v>
      </c>
      <c r="L92" s="14">
        <f aca="true" t="shared" si="139" ref="L92:N92">SUM(L93:L97)</f>
        <v>254</v>
      </c>
      <c r="M92" s="14">
        <f t="shared" si="139"/>
        <v>8892</v>
      </c>
      <c r="N92" s="14">
        <f t="shared" si="139"/>
        <v>16508</v>
      </c>
      <c r="O92" s="14">
        <v>1150</v>
      </c>
      <c r="P92" s="13" t="s">
        <v>53</v>
      </c>
      <c r="Q92" s="14">
        <f aca="true" t="shared" si="140" ref="Q92">SUM(Q93:Q97)</f>
        <v>1900</v>
      </c>
      <c r="R92" s="14">
        <f aca="true" t="shared" si="141" ref="R92:S92">SUM(R93:R97)</f>
        <v>1576</v>
      </c>
      <c r="S92" s="14">
        <f t="shared" si="141"/>
        <v>324</v>
      </c>
      <c r="T92" s="60">
        <f t="shared" si="90"/>
        <v>87885</v>
      </c>
      <c r="U92" s="60"/>
      <c r="V92" s="60">
        <f t="shared" si="98"/>
        <v>67327</v>
      </c>
      <c r="W92" s="60">
        <v>62892</v>
      </c>
      <c r="X92" s="60">
        <f t="shared" si="91"/>
        <v>4435</v>
      </c>
      <c r="Y92" s="60">
        <v>3948</v>
      </c>
      <c r="Z92" s="60">
        <f t="shared" si="99"/>
        <v>8383</v>
      </c>
      <c r="AA92" s="60">
        <f>SUM(AA93:AA97)</f>
        <v>5829</v>
      </c>
      <c r="AB92" s="60">
        <f>SUM(AB93:AB97)</f>
        <v>2554</v>
      </c>
      <c r="AC92" s="60">
        <f t="shared" si="96"/>
        <v>0</v>
      </c>
      <c r="AD92" s="14"/>
      <c r="AE92">
        <v>1</v>
      </c>
      <c r="AF92">
        <v>58944</v>
      </c>
      <c r="AG92">
        <v>3948</v>
      </c>
    </row>
    <row r="93" spans="1:34" s="3" customFormat="1" ht="14.25" customHeight="1">
      <c r="A93" s="22" t="s">
        <v>130</v>
      </c>
      <c r="B93" s="25">
        <v>609001</v>
      </c>
      <c r="C93" s="16">
        <f t="shared" si="136"/>
        <v>7718</v>
      </c>
      <c r="D93" s="16">
        <v>1823</v>
      </c>
      <c r="E93" s="16">
        <v>5895</v>
      </c>
      <c r="F93" s="17">
        <v>1150</v>
      </c>
      <c r="G93" s="17">
        <v>1950</v>
      </c>
      <c r="H93" s="12">
        <v>0.6</v>
      </c>
      <c r="I93" s="16">
        <f t="shared" si="115"/>
        <v>1359</v>
      </c>
      <c r="J93" s="16">
        <f aca="true" t="shared" si="142" ref="J93:J99">ROUND((F93*D93*H93+G93*E93*H93)/10000,0)</f>
        <v>816</v>
      </c>
      <c r="K93" s="16">
        <f t="shared" si="87"/>
        <v>543</v>
      </c>
      <c r="L93" s="16">
        <v>1</v>
      </c>
      <c r="M93" s="16">
        <v>15</v>
      </c>
      <c r="N93" s="16">
        <f aca="true" t="shared" si="143" ref="N93:N97">L93*100-M93</f>
        <v>85</v>
      </c>
      <c r="O93" s="16">
        <v>1150</v>
      </c>
      <c r="P93" s="16">
        <v>0.6</v>
      </c>
      <c r="Q93" s="16">
        <f aca="true" t="shared" si="144" ref="Q93:Q97">ROUND(N93*O93/10000,0)</f>
        <v>10</v>
      </c>
      <c r="R93" s="16">
        <f t="shared" si="51"/>
        <v>6</v>
      </c>
      <c r="S93" s="16">
        <f aca="true" t="shared" si="145" ref="S93:S97">Q93-R93</f>
        <v>4</v>
      </c>
      <c r="T93" s="61">
        <f t="shared" si="90"/>
        <v>1369</v>
      </c>
      <c r="U93" s="61"/>
      <c r="V93" s="61">
        <f t="shared" si="98"/>
        <v>822</v>
      </c>
      <c r="W93" s="61">
        <v>0</v>
      </c>
      <c r="X93" s="61">
        <f t="shared" si="91"/>
        <v>822</v>
      </c>
      <c r="Y93" s="61"/>
      <c r="Z93" s="61">
        <f t="shared" si="99"/>
        <v>822</v>
      </c>
      <c r="AA93" s="61"/>
      <c r="AB93" s="61">
        <f>Z93-AA93</f>
        <v>822</v>
      </c>
      <c r="AC93" s="61">
        <f t="shared" si="96"/>
        <v>0</v>
      </c>
      <c r="AD93" s="16"/>
      <c r="AF93" s="3">
        <v>0</v>
      </c>
      <c r="AH93" s="3" t="e">
        <f>VLOOKUP(B93,'[2]Sheet1'!$B$4:$G$76,6,FALSE)</f>
        <v>#N/A</v>
      </c>
    </row>
    <row r="94" spans="1:34" s="3" customFormat="1" ht="14.25" customHeight="1">
      <c r="A94" s="12" t="s">
        <v>131</v>
      </c>
      <c r="B94" s="25">
        <v>609002</v>
      </c>
      <c r="C94" s="16">
        <f t="shared" si="136"/>
        <v>256389</v>
      </c>
      <c r="D94" s="16">
        <v>194812</v>
      </c>
      <c r="E94" s="16">
        <v>61577</v>
      </c>
      <c r="F94" s="17">
        <v>1150</v>
      </c>
      <c r="G94" s="17">
        <v>1950</v>
      </c>
      <c r="H94" s="12">
        <v>0.6</v>
      </c>
      <c r="I94" s="16">
        <f t="shared" si="115"/>
        <v>34411</v>
      </c>
      <c r="J94" s="16">
        <f t="shared" si="142"/>
        <v>20647</v>
      </c>
      <c r="K94" s="16">
        <f t="shared" si="87"/>
        <v>13764</v>
      </c>
      <c r="L94" s="16">
        <v>58</v>
      </c>
      <c r="M94" s="16">
        <v>1943</v>
      </c>
      <c r="N94" s="16">
        <f t="shared" si="143"/>
        <v>3857</v>
      </c>
      <c r="O94" s="16">
        <v>1150</v>
      </c>
      <c r="P94" s="16">
        <v>0.6</v>
      </c>
      <c r="Q94" s="16">
        <f t="shared" si="144"/>
        <v>444</v>
      </c>
      <c r="R94" s="16">
        <f t="shared" si="51"/>
        <v>266</v>
      </c>
      <c r="S94" s="16">
        <f t="shared" si="145"/>
        <v>178</v>
      </c>
      <c r="T94" s="61">
        <f t="shared" si="90"/>
        <v>34855</v>
      </c>
      <c r="U94" s="61"/>
      <c r="V94" s="61">
        <f t="shared" si="98"/>
        <v>20913</v>
      </c>
      <c r="W94" s="61">
        <v>19972</v>
      </c>
      <c r="X94" s="61">
        <f t="shared" si="91"/>
        <v>941</v>
      </c>
      <c r="Y94" s="61"/>
      <c r="Z94" s="61">
        <f t="shared" si="99"/>
        <v>941</v>
      </c>
      <c r="AA94" s="61">
        <f>AH94</f>
        <v>941</v>
      </c>
      <c r="AB94" s="61">
        <f>Z94-AA94</f>
        <v>0</v>
      </c>
      <c r="AC94" s="61">
        <f t="shared" si="96"/>
        <v>0</v>
      </c>
      <c r="AD94" s="16" t="s">
        <v>132</v>
      </c>
      <c r="AF94" s="3">
        <v>19972</v>
      </c>
      <c r="AH94" s="3">
        <f>VLOOKUP(B94,'[2]Sheet1'!$B$4:$G$76,6,FALSE)</f>
        <v>941</v>
      </c>
    </row>
    <row r="95" spans="1:34" s="3" customFormat="1" ht="14.25" customHeight="1">
      <c r="A95" s="12" t="s">
        <v>133</v>
      </c>
      <c r="B95" s="25">
        <v>609003</v>
      </c>
      <c r="C95" s="16">
        <f t="shared" si="136"/>
        <v>173809</v>
      </c>
      <c r="D95" s="16">
        <v>124027</v>
      </c>
      <c r="E95" s="16">
        <v>49782</v>
      </c>
      <c r="F95" s="17">
        <v>1150</v>
      </c>
      <c r="G95" s="17">
        <v>1950</v>
      </c>
      <c r="H95" s="12">
        <v>0.8</v>
      </c>
      <c r="I95" s="16">
        <f t="shared" si="115"/>
        <v>23971</v>
      </c>
      <c r="J95" s="16">
        <f t="shared" si="142"/>
        <v>19176</v>
      </c>
      <c r="K95" s="16">
        <f t="shared" si="87"/>
        <v>4795</v>
      </c>
      <c r="L95" s="16">
        <f>VLOOKUP(A95,Sheet4!$A$6:$J$152,3,0)</f>
        <v>18</v>
      </c>
      <c r="M95" s="16">
        <v>638</v>
      </c>
      <c r="N95" s="16">
        <f t="shared" si="143"/>
        <v>1162</v>
      </c>
      <c r="O95" s="16">
        <v>1150</v>
      </c>
      <c r="P95" s="16">
        <v>0.8</v>
      </c>
      <c r="Q95" s="16">
        <f t="shared" si="144"/>
        <v>134</v>
      </c>
      <c r="R95" s="16">
        <f t="shared" si="51"/>
        <v>107</v>
      </c>
      <c r="S95" s="16">
        <f t="shared" si="145"/>
        <v>27</v>
      </c>
      <c r="T95" s="61">
        <f t="shared" si="90"/>
        <v>24105</v>
      </c>
      <c r="U95" s="61"/>
      <c r="V95" s="61">
        <f t="shared" si="98"/>
        <v>19283</v>
      </c>
      <c r="W95" s="61">
        <v>17937</v>
      </c>
      <c r="X95" s="61">
        <f t="shared" si="91"/>
        <v>1346</v>
      </c>
      <c r="Y95" s="61"/>
      <c r="Z95" s="61">
        <f t="shared" si="99"/>
        <v>1346</v>
      </c>
      <c r="AA95" s="61"/>
      <c r="AB95" s="61">
        <f>Z95-AA95</f>
        <v>1346</v>
      </c>
      <c r="AC95" s="61">
        <f t="shared" si="96"/>
        <v>0</v>
      </c>
      <c r="AD95" s="16" t="s">
        <v>134</v>
      </c>
      <c r="AF95" s="3">
        <v>17937</v>
      </c>
      <c r="AH95" s="3" t="e">
        <f>VLOOKUP(B95,'[2]Sheet1'!$B$4:$G$76,6,FALSE)</f>
        <v>#N/A</v>
      </c>
    </row>
    <row r="96" spans="1:34" s="3" customFormat="1" ht="14.25" customHeight="1">
      <c r="A96" s="12" t="s">
        <v>135</v>
      </c>
      <c r="B96" s="25">
        <v>609004</v>
      </c>
      <c r="C96" s="16">
        <f t="shared" si="136"/>
        <v>150394</v>
      </c>
      <c r="D96" s="16">
        <v>109298</v>
      </c>
      <c r="E96" s="16">
        <v>41096</v>
      </c>
      <c r="F96" s="17">
        <v>1150</v>
      </c>
      <c r="G96" s="17">
        <v>1950</v>
      </c>
      <c r="H96" s="12">
        <v>1</v>
      </c>
      <c r="I96" s="16">
        <f t="shared" si="115"/>
        <v>20583</v>
      </c>
      <c r="J96" s="16">
        <f t="shared" si="142"/>
        <v>20583</v>
      </c>
      <c r="K96" s="16">
        <f t="shared" si="87"/>
        <v>0</v>
      </c>
      <c r="L96" s="16">
        <v>108</v>
      </c>
      <c r="M96" s="16">
        <v>4357</v>
      </c>
      <c r="N96" s="16">
        <f t="shared" si="143"/>
        <v>6443</v>
      </c>
      <c r="O96" s="16">
        <v>1150</v>
      </c>
      <c r="P96" s="16">
        <v>1</v>
      </c>
      <c r="Q96" s="16">
        <f t="shared" si="144"/>
        <v>741</v>
      </c>
      <c r="R96" s="16">
        <f t="shared" si="51"/>
        <v>741</v>
      </c>
      <c r="S96" s="16">
        <f t="shared" si="145"/>
        <v>0</v>
      </c>
      <c r="T96" s="61">
        <f t="shared" si="90"/>
        <v>21324</v>
      </c>
      <c r="U96" s="61"/>
      <c r="V96" s="61">
        <f t="shared" si="98"/>
        <v>21324</v>
      </c>
      <c r="W96" s="61">
        <v>20384</v>
      </c>
      <c r="X96" s="61">
        <f t="shared" si="91"/>
        <v>940</v>
      </c>
      <c r="Y96" s="61">
        <v>3948</v>
      </c>
      <c r="Z96" s="61">
        <f t="shared" si="99"/>
        <v>4888</v>
      </c>
      <c r="AA96" s="61">
        <f>AH96</f>
        <v>4888</v>
      </c>
      <c r="AB96" s="61">
        <f>Z96-AA96</f>
        <v>0</v>
      </c>
      <c r="AC96" s="61">
        <f t="shared" si="96"/>
        <v>0</v>
      </c>
      <c r="AD96" s="16" t="s">
        <v>89</v>
      </c>
      <c r="AF96" s="3">
        <v>16436</v>
      </c>
      <c r="AG96" s="3">
        <v>3948</v>
      </c>
      <c r="AH96" s="3">
        <f>VLOOKUP(B96,'[2]Sheet1'!$B$4:$G$76,6,FALSE)</f>
        <v>4888</v>
      </c>
    </row>
    <row r="97" spans="1:34" s="3" customFormat="1" ht="14.25" customHeight="1">
      <c r="A97" s="12" t="s">
        <v>136</v>
      </c>
      <c r="B97" s="25">
        <v>609006</v>
      </c>
      <c r="C97" s="16">
        <f t="shared" si="136"/>
        <v>41593</v>
      </c>
      <c r="D97" s="16">
        <v>30623</v>
      </c>
      <c r="E97" s="16">
        <v>10970</v>
      </c>
      <c r="F97" s="17">
        <v>1150</v>
      </c>
      <c r="G97" s="17">
        <v>1950</v>
      </c>
      <c r="H97" s="12">
        <v>0.8</v>
      </c>
      <c r="I97" s="16">
        <f t="shared" si="115"/>
        <v>5661</v>
      </c>
      <c r="J97" s="16">
        <f t="shared" si="142"/>
        <v>4529</v>
      </c>
      <c r="K97" s="16">
        <f t="shared" si="87"/>
        <v>1132</v>
      </c>
      <c r="L97" s="16">
        <v>69</v>
      </c>
      <c r="M97" s="16">
        <v>1939</v>
      </c>
      <c r="N97" s="16">
        <f t="shared" si="143"/>
        <v>4961</v>
      </c>
      <c r="O97" s="16">
        <v>1150</v>
      </c>
      <c r="P97" s="16">
        <v>0.8</v>
      </c>
      <c r="Q97" s="16">
        <f t="shared" si="144"/>
        <v>571</v>
      </c>
      <c r="R97" s="16">
        <f t="shared" si="51"/>
        <v>456</v>
      </c>
      <c r="S97" s="16">
        <f t="shared" si="145"/>
        <v>115</v>
      </c>
      <c r="T97" s="61">
        <f t="shared" si="90"/>
        <v>6232</v>
      </c>
      <c r="U97" s="61"/>
      <c r="V97" s="61">
        <f t="shared" si="98"/>
        <v>4985</v>
      </c>
      <c r="W97" s="61">
        <v>4599</v>
      </c>
      <c r="X97" s="61">
        <f t="shared" si="91"/>
        <v>386</v>
      </c>
      <c r="Y97" s="61"/>
      <c r="Z97" s="61">
        <f t="shared" si="99"/>
        <v>386</v>
      </c>
      <c r="AA97" s="61"/>
      <c r="AB97" s="61">
        <f>Z97-AA97</f>
        <v>386</v>
      </c>
      <c r="AC97" s="61">
        <f t="shared" si="96"/>
        <v>0</v>
      </c>
      <c r="AD97" s="16"/>
      <c r="AF97" s="3">
        <v>4599</v>
      </c>
      <c r="AH97" s="3" t="e">
        <f>VLOOKUP(B97,'[2]Sheet1'!$B$4:$G$76,6,FALSE)</f>
        <v>#N/A</v>
      </c>
    </row>
    <row r="98" spans="1:32" ht="14.25" customHeight="1">
      <c r="A98" s="13" t="s">
        <v>137</v>
      </c>
      <c r="B98" s="13"/>
      <c r="C98" s="14">
        <f t="shared" si="136"/>
        <v>171381</v>
      </c>
      <c r="D98" s="14">
        <f>SUM(D99)</f>
        <v>123668</v>
      </c>
      <c r="E98" s="14">
        <f aca="true" t="shared" si="146" ref="E98:N98">SUM(E99)</f>
        <v>47713</v>
      </c>
      <c r="F98" s="15">
        <f t="shared" si="146"/>
        <v>1150</v>
      </c>
      <c r="G98" s="15">
        <f t="shared" si="146"/>
        <v>1950</v>
      </c>
      <c r="H98" s="13">
        <f t="shared" si="146"/>
        <v>0.8</v>
      </c>
      <c r="I98" s="14">
        <f t="shared" si="146"/>
        <v>23526</v>
      </c>
      <c r="J98" s="14">
        <f t="shared" si="146"/>
        <v>18821</v>
      </c>
      <c r="K98" s="14">
        <f t="shared" si="146"/>
        <v>4705</v>
      </c>
      <c r="L98" s="14">
        <f t="shared" si="146"/>
        <v>47</v>
      </c>
      <c r="M98" s="14">
        <f t="shared" si="146"/>
        <v>2186</v>
      </c>
      <c r="N98" s="14">
        <f t="shared" si="146"/>
        <v>2514</v>
      </c>
      <c r="O98" s="14">
        <v>1150</v>
      </c>
      <c r="P98" s="13">
        <v>0.8</v>
      </c>
      <c r="Q98" s="14">
        <f aca="true" t="shared" si="147" ref="Q98">SUM(Q99)</f>
        <v>289</v>
      </c>
      <c r="R98" s="14">
        <f aca="true" t="shared" si="148" ref="R98">SUM(R99)</f>
        <v>231</v>
      </c>
      <c r="S98" s="14">
        <f aca="true" t="shared" si="149" ref="S98">SUM(S99)</f>
        <v>58</v>
      </c>
      <c r="T98" s="60">
        <f t="shared" si="90"/>
        <v>23815</v>
      </c>
      <c r="U98" s="60"/>
      <c r="V98" s="60">
        <f t="shared" si="98"/>
        <v>19052</v>
      </c>
      <c r="W98" s="60">
        <v>18018</v>
      </c>
      <c r="X98" s="60">
        <f t="shared" si="91"/>
        <v>1034</v>
      </c>
      <c r="Y98" s="60"/>
      <c r="Z98" s="60">
        <f t="shared" si="99"/>
        <v>1034</v>
      </c>
      <c r="AA98" s="60">
        <f>AA99</f>
        <v>0</v>
      </c>
      <c r="AB98" s="60">
        <f>AB99</f>
        <v>1034</v>
      </c>
      <c r="AC98" s="60">
        <f t="shared" si="96"/>
        <v>0</v>
      </c>
      <c r="AD98" s="14"/>
      <c r="AE98">
        <v>1</v>
      </c>
      <c r="AF98">
        <v>18018</v>
      </c>
    </row>
    <row r="99" spans="1:34" s="3" customFormat="1" ht="14.25" customHeight="1">
      <c r="A99" s="12" t="s">
        <v>137</v>
      </c>
      <c r="B99" s="25">
        <v>609005</v>
      </c>
      <c r="C99" s="16">
        <f t="shared" si="136"/>
        <v>171381</v>
      </c>
      <c r="D99" s="16">
        <v>123668</v>
      </c>
      <c r="E99" s="16">
        <v>47713</v>
      </c>
      <c r="F99" s="17">
        <v>1150</v>
      </c>
      <c r="G99" s="17">
        <v>1950</v>
      </c>
      <c r="H99" s="12">
        <v>0.8</v>
      </c>
      <c r="I99" s="16">
        <f t="shared" si="115"/>
        <v>23526</v>
      </c>
      <c r="J99" s="16">
        <f t="shared" si="142"/>
        <v>18821</v>
      </c>
      <c r="K99" s="16">
        <f t="shared" si="87"/>
        <v>4705</v>
      </c>
      <c r="L99" s="16">
        <v>47</v>
      </c>
      <c r="M99" s="16">
        <v>2186</v>
      </c>
      <c r="N99" s="16">
        <f>L99*100-M99</f>
        <v>2514</v>
      </c>
      <c r="O99" s="16">
        <v>1150</v>
      </c>
      <c r="P99" s="16">
        <v>0.8</v>
      </c>
      <c r="Q99" s="16">
        <f aca="true" t="shared" si="150" ref="Q99">ROUND(N99*O99/10000,0)</f>
        <v>289</v>
      </c>
      <c r="R99" s="16">
        <f t="shared" si="51"/>
        <v>231</v>
      </c>
      <c r="S99" s="16">
        <f aca="true" t="shared" si="151" ref="S99">Q99-R99</f>
        <v>58</v>
      </c>
      <c r="T99" s="61">
        <f t="shared" si="90"/>
        <v>23815</v>
      </c>
      <c r="U99" s="61"/>
      <c r="V99" s="61">
        <f t="shared" si="98"/>
        <v>19052</v>
      </c>
      <c r="W99" s="61">
        <v>18018</v>
      </c>
      <c r="X99" s="61">
        <f t="shared" si="91"/>
        <v>1034</v>
      </c>
      <c r="Y99" s="61"/>
      <c r="Z99" s="61">
        <f t="shared" si="99"/>
        <v>1034</v>
      </c>
      <c r="AA99" s="61"/>
      <c r="AB99" s="61">
        <f>Z99-AA99</f>
        <v>1034</v>
      </c>
      <c r="AC99" s="61">
        <f t="shared" si="96"/>
        <v>0</v>
      </c>
      <c r="AD99" s="16"/>
      <c r="AF99" s="3">
        <v>18018</v>
      </c>
      <c r="AH99" s="3" t="e">
        <f>VLOOKUP(B99,'[2]Sheet1'!$B$4:$G$76,6,FALSE)</f>
        <v>#N/A</v>
      </c>
    </row>
    <row r="100" spans="1:33" ht="14.25" customHeight="1">
      <c r="A100" s="13" t="s">
        <v>138</v>
      </c>
      <c r="B100" s="13"/>
      <c r="C100" s="14">
        <f t="shared" si="136"/>
        <v>55387</v>
      </c>
      <c r="D100" s="14">
        <f>SUM(D101:D102)</f>
        <v>38927</v>
      </c>
      <c r="E100" s="14">
        <f>SUM(E101:E102)</f>
        <v>16460</v>
      </c>
      <c r="F100" s="15">
        <f aca="true" t="shared" si="152" ref="F100:H100">SUM(F101)</f>
        <v>1150</v>
      </c>
      <c r="G100" s="15">
        <f t="shared" si="152"/>
        <v>1950</v>
      </c>
      <c r="H100" s="13">
        <f t="shared" si="152"/>
        <v>0.6</v>
      </c>
      <c r="I100" s="14">
        <f aca="true" t="shared" si="153" ref="I100:K100">SUM(I101:I102)</f>
        <v>7686</v>
      </c>
      <c r="J100" s="14">
        <f t="shared" si="153"/>
        <v>7452</v>
      </c>
      <c r="K100" s="14">
        <f t="shared" si="153"/>
        <v>234</v>
      </c>
      <c r="L100" s="14">
        <f aca="true" t="shared" si="154" ref="L100:N100">SUM(L101:L102)</f>
        <v>31</v>
      </c>
      <c r="M100" s="14">
        <f t="shared" si="154"/>
        <v>1016</v>
      </c>
      <c r="N100" s="14">
        <f t="shared" si="154"/>
        <v>2084</v>
      </c>
      <c r="O100" s="14">
        <v>1150</v>
      </c>
      <c r="P100" s="13" t="s">
        <v>53</v>
      </c>
      <c r="Q100" s="14">
        <f>SUM(Q101:Q102)</f>
        <v>240</v>
      </c>
      <c r="R100" s="14">
        <f>SUM(R101:R102)</f>
        <v>240</v>
      </c>
      <c r="S100" s="14">
        <f aca="true" t="shared" si="155" ref="S100">SUM(S101:S102)</f>
        <v>0</v>
      </c>
      <c r="T100" s="60">
        <f t="shared" si="90"/>
        <v>7926</v>
      </c>
      <c r="U100" s="60">
        <v>-29</v>
      </c>
      <c r="V100" s="60">
        <f t="shared" si="98"/>
        <v>7663</v>
      </c>
      <c r="W100" s="60">
        <v>6448</v>
      </c>
      <c r="X100" s="60">
        <f t="shared" si="91"/>
        <v>1215</v>
      </c>
      <c r="Y100" s="60">
        <v>2236</v>
      </c>
      <c r="Z100" s="60">
        <f aca="true" t="shared" si="156" ref="Z100:AB100">SUM(Z101:Z102)</f>
        <v>3767</v>
      </c>
      <c r="AA100" s="60">
        <f t="shared" si="156"/>
        <v>3767</v>
      </c>
      <c r="AB100" s="60">
        <f t="shared" si="156"/>
        <v>0</v>
      </c>
      <c r="AC100" s="60">
        <f t="shared" si="96"/>
        <v>-316</v>
      </c>
      <c r="AD100" s="14"/>
      <c r="AE100">
        <v>1</v>
      </c>
      <c r="AF100" s="30">
        <v>4124</v>
      </c>
      <c r="AG100">
        <v>2236</v>
      </c>
    </row>
    <row r="101" spans="1:34" s="3" customFormat="1" ht="15">
      <c r="A101" s="22" t="s">
        <v>139</v>
      </c>
      <c r="B101" s="25">
        <v>610001</v>
      </c>
      <c r="C101" s="16">
        <f t="shared" si="136"/>
        <v>4318</v>
      </c>
      <c r="D101" s="16">
        <v>3215</v>
      </c>
      <c r="E101" s="16">
        <v>1103</v>
      </c>
      <c r="F101" s="17">
        <v>1150</v>
      </c>
      <c r="G101" s="17">
        <v>1950</v>
      </c>
      <c r="H101" s="12">
        <v>0.6</v>
      </c>
      <c r="I101" s="16">
        <f t="shared" si="115"/>
        <v>585</v>
      </c>
      <c r="J101" s="16">
        <f aca="true" t="shared" si="157" ref="J101:J112">ROUND((F101*D101*H101+G101*E101*H101)/10000,0)</f>
        <v>351</v>
      </c>
      <c r="K101" s="16">
        <f aca="true" t="shared" si="158" ref="K101:K112">I101-J101</f>
        <v>234</v>
      </c>
      <c r="L101" s="16">
        <v>0</v>
      </c>
      <c r="M101" s="16">
        <v>0</v>
      </c>
      <c r="N101" s="16">
        <f aca="true" t="shared" si="159" ref="N101:N102">L101*100-M101</f>
        <v>0</v>
      </c>
      <c r="O101" s="16">
        <v>1150</v>
      </c>
      <c r="P101" s="16">
        <v>0.6</v>
      </c>
      <c r="Q101" s="16">
        <f aca="true" t="shared" si="160" ref="Q101:Q102">ROUND(N101*O101/10000,0)</f>
        <v>0</v>
      </c>
      <c r="R101" s="16">
        <f t="shared" si="51"/>
        <v>0</v>
      </c>
      <c r="S101" s="16">
        <f aca="true" t="shared" si="161" ref="S101:S102">Q101-R101</f>
        <v>0</v>
      </c>
      <c r="T101" s="61">
        <f t="shared" si="90"/>
        <v>585</v>
      </c>
      <c r="U101" s="61">
        <v>-29</v>
      </c>
      <c r="V101" s="61">
        <f t="shared" si="98"/>
        <v>322</v>
      </c>
      <c r="W101" s="61">
        <v>638</v>
      </c>
      <c r="X101" s="61">
        <f t="shared" si="91"/>
        <v>-316</v>
      </c>
      <c r="Y101" s="61"/>
      <c r="Z101" s="61">
        <f t="shared" si="99"/>
        <v>0</v>
      </c>
      <c r="AA101" s="61"/>
      <c r="AB101" s="61">
        <f>Z101-AA101</f>
        <v>0</v>
      </c>
      <c r="AC101" s="61">
        <f t="shared" si="96"/>
        <v>-316</v>
      </c>
      <c r="AD101" s="16"/>
      <c r="AF101" s="3">
        <v>638</v>
      </c>
      <c r="AH101" s="3" t="e">
        <f>VLOOKUP(B101,'[2]Sheet1'!$B$4:$G$76,6,FALSE)</f>
        <v>#N/A</v>
      </c>
    </row>
    <row r="102" spans="1:34" s="3" customFormat="1" ht="14.25" customHeight="1">
      <c r="A102" s="12" t="s">
        <v>140</v>
      </c>
      <c r="B102" s="25">
        <v>610002</v>
      </c>
      <c r="C102" s="16">
        <f t="shared" si="136"/>
        <v>51069</v>
      </c>
      <c r="D102" s="16">
        <v>35712</v>
      </c>
      <c r="E102" s="16">
        <v>15357</v>
      </c>
      <c r="F102" s="17">
        <v>1150</v>
      </c>
      <c r="G102" s="17">
        <v>1950</v>
      </c>
      <c r="H102" s="12">
        <v>1</v>
      </c>
      <c r="I102" s="16">
        <f t="shared" si="115"/>
        <v>7101</v>
      </c>
      <c r="J102" s="16">
        <f t="shared" si="157"/>
        <v>7101</v>
      </c>
      <c r="K102" s="16">
        <f t="shared" si="158"/>
        <v>0</v>
      </c>
      <c r="L102" s="16">
        <v>31</v>
      </c>
      <c r="M102" s="16">
        <v>1016</v>
      </c>
      <c r="N102" s="16">
        <f t="shared" si="159"/>
        <v>2084</v>
      </c>
      <c r="O102" s="16">
        <v>1150</v>
      </c>
      <c r="P102" s="16">
        <v>1</v>
      </c>
      <c r="Q102" s="16">
        <f t="shared" si="160"/>
        <v>240</v>
      </c>
      <c r="R102" s="16">
        <f t="shared" si="51"/>
        <v>240</v>
      </c>
      <c r="S102" s="16">
        <f t="shared" si="161"/>
        <v>0</v>
      </c>
      <c r="T102" s="61">
        <f t="shared" si="90"/>
        <v>7341</v>
      </c>
      <c r="U102" s="61"/>
      <c r="V102" s="61">
        <f t="shared" si="98"/>
        <v>7341</v>
      </c>
      <c r="W102" s="61">
        <v>5810</v>
      </c>
      <c r="X102" s="61">
        <f t="shared" si="91"/>
        <v>1531</v>
      </c>
      <c r="Y102" s="61">
        <v>2236</v>
      </c>
      <c r="Z102" s="61">
        <f t="shared" si="99"/>
        <v>3767</v>
      </c>
      <c r="AA102" s="61">
        <f>AH102</f>
        <v>3767</v>
      </c>
      <c r="AB102" s="61">
        <f>Z102-AA102</f>
        <v>0</v>
      </c>
      <c r="AC102" s="61">
        <f t="shared" si="96"/>
        <v>0</v>
      </c>
      <c r="AD102" s="75" t="s">
        <v>141</v>
      </c>
      <c r="AF102" s="30">
        <v>3486</v>
      </c>
      <c r="AG102" s="3">
        <v>2236</v>
      </c>
      <c r="AH102" s="3">
        <f>VLOOKUP(B102,'[2]Sheet1'!$B$4:$G$76,6,FALSE)</f>
        <v>3767</v>
      </c>
    </row>
    <row r="103" spans="1:32" ht="14.25" customHeight="1">
      <c r="A103" s="13" t="s">
        <v>142</v>
      </c>
      <c r="B103" s="13"/>
      <c r="C103" s="14">
        <f t="shared" si="136"/>
        <v>111627</v>
      </c>
      <c r="D103" s="14">
        <f aca="true" t="shared" si="162" ref="D103:K103">SUM(D104)</f>
        <v>80420</v>
      </c>
      <c r="E103" s="14">
        <f t="shared" si="162"/>
        <v>31207</v>
      </c>
      <c r="F103" s="15">
        <f t="shared" si="162"/>
        <v>1150</v>
      </c>
      <c r="G103" s="15">
        <f t="shared" si="162"/>
        <v>1950</v>
      </c>
      <c r="H103" s="13">
        <f t="shared" si="162"/>
        <v>1</v>
      </c>
      <c r="I103" s="14">
        <f t="shared" si="162"/>
        <v>15334</v>
      </c>
      <c r="J103" s="14">
        <f t="shared" si="162"/>
        <v>15334</v>
      </c>
      <c r="K103" s="14">
        <f t="shared" si="162"/>
        <v>0</v>
      </c>
      <c r="L103" s="14">
        <f aca="true" t="shared" si="163" ref="L103:N103">SUM(L104)</f>
        <v>67</v>
      </c>
      <c r="M103" s="14">
        <f t="shared" si="163"/>
        <v>2025</v>
      </c>
      <c r="N103" s="14">
        <f t="shared" si="163"/>
        <v>4675</v>
      </c>
      <c r="O103" s="14">
        <v>1150</v>
      </c>
      <c r="P103" s="13">
        <v>1</v>
      </c>
      <c r="Q103" s="14">
        <f aca="true" t="shared" si="164" ref="Q103:S103">SUM(Q104)</f>
        <v>538</v>
      </c>
      <c r="R103" s="14">
        <f t="shared" si="164"/>
        <v>538</v>
      </c>
      <c r="S103" s="14">
        <f t="shared" si="164"/>
        <v>0</v>
      </c>
      <c r="T103" s="60">
        <f t="shared" si="90"/>
        <v>15872</v>
      </c>
      <c r="U103" s="60"/>
      <c r="V103" s="60">
        <f t="shared" si="98"/>
        <v>15872</v>
      </c>
      <c r="W103" s="60">
        <v>15782</v>
      </c>
      <c r="X103" s="60">
        <f aca="true" t="shared" si="165" ref="X103:X134">V103-W103</f>
        <v>90</v>
      </c>
      <c r="Y103" s="60"/>
      <c r="Z103" s="60">
        <f t="shared" si="99"/>
        <v>90</v>
      </c>
      <c r="AA103" s="60">
        <f>AA104</f>
        <v>90</v>
      </c>
      <c r="AB103" s="60">
        <f>AB104</f>
        <v>0</v>
      </c>
      <c r="AC103" s="60">
        <f t="shared" si="96"/>
        <v>0</v>
      </c>
      <c r="AD103" s="14"/>
      <c r="AE103">
        <v>1</v>
      </c>
      <c r="AF103">
        <v>15782</v>
      </c>
    </row>
    <row r="104" spans="1:34" s="3" customFormat="1" ht="14.25" customHeight="1">
      <c r="A104" s="12" t="s">
        <v>142</v>
      </c>
      <c r="B104" s="25">
        <v>610004</v>
      </c>
      <c r="C104" s="16">
        <f t="shared" si="136"/>
        <v>111627</v>
      </c>
      <c r="D104" s="16">
        <v>80420</v>
      </c>
      <c r="E104" s="16">
        <v>31207</v>
      </c>
      <c r="F104" s="17">
        <v>1150</v>
      </c>
      <c r="G104" s="17">
        <v>1950</v>
      </c>
      <c r="H104" s="12">
        <v>1</v>
      </c>
      <c r="I104" s="16">
        <f t="shared" si="115"/>
        <v>15334</v>
      </c>
      <c r="J104" s="16">
        <f t="shared" si="157"/>
        <v>15334</v>
      </c>
      <c r="K104" s="16">
        <f t="shared" si="158"/>
        <v>0</v>
      </c>
      <c r="L104" s="16">
        <v>67</v>
      </c>
      <c r="M104" s="16">
        <v>2025</v>
      </c>
      <c r="N104" s="16">
        <f>L104*100-M104</f>
        <v>4675</v>
      </c>
      <c r="O104" s="16">
        <v>1150</v>
      </c>
      <c r="P104" s="16">
        <v>1</v>
      </c>
      <c r="Q104" s="16">
        <f aca="true" t="shared" si="166" ref="Q104">ROUND(N104*O104/10000,0)</f>
        <v>538</v>
      </c>
      <c r="R104" s="16">
        <f t="shared" si="51"/>
        <v>538</v>
      </c>
      <c r="S104" s="16">
        <f aca="true" t="shared" si="167" ref="S104">Q104-R104</f>
        <v>0</v>
      </c>
      <c r="T104" s="61">
        <f t="shared" si="90"/>
        <v>15872</v>
      </c>
      <c r="U104" s="61"/>
      <c r="V104" s="61">
        <f t="shared" si="98"/>
        <v>15872</v>
      </c>
      <c r="W104" s="61">
        <v>15782</v>
      </c>
      <c r="X104" s="61">
        <f t="shared" si="165"/>
        <v>90</v>
      </c>
      <c r="Y104" s="61"/>
      <c r="Z104" s="61">
        <f t="shared" si="99"/>
        <v>90</v>
      </c>
      <c r="AA104" s="61">
        <f>AH104</f>
        <v>90</v>
      </c>
      <c r="AB104" s="61">
        <f>Z104-AA104</f>
        <v>0</v>
      </c>
      <c r="AC104" s="61">
        <f t="shared" si="96"/>
        <v>0</v>
      </c>
      <c r="AD104" s="16"/>
      <c r="AF104" s="3">
        <v>15782</v>
      </c>
      <c r="AH104" s="3">
        <f>VLOOKUP(B104,'[2]Sheet1'!$B$4:$G$76,6,FALSE)</f>
        <v>90</v>
      </c>
    </row>
    <row r="105" spans="1:32" ht="14.25" customHeight="1">
      <c r="A105" s="13" t="s">
        <v>143</v>
      </c>
      <c r="B105" s="13"/>
      <c r="C105" s="14">
        <f t="shared" si="136"/>
        <v>177859</v>
      </c>
      <c r="D105" s="14">
        <f aca="true" t="shared" si="168" ref="D105:N105">SUM(D106)</f>
        <v>119763</v>
      </c>
      <c r="E105" s="14">
        <f t="shared" si="168"/>
        <v>58096</v>
      </c>
      <c r="F105" s="15">
        <f t="shared" si="168"/>
        <v>1150</v>
      </c>
      <c r="G105" s="15">
        <f t="shared" si="168"/>
        <v>1950</v>
      </c>
      <c r="H105" s="13">
        <f t="shared" si="168"/>
        <v>1</v>
      </c>
      <c r="I105" s="14">
        <f t="shared" si="168"/>
        <v>25101</v>
      </c>
      <c r="J105" s="14">
        <f t="shared" si="168"/>
        <v>25101</v>
      </c>
      <c r="K105" s="14">
        <f t="shared" si="168"/>
        <v>0</v>
      </c>
      <c r="L105" s="14">
        <f t="shared" si="168"/>
        <v>116</v>
      </c>
      <c r="M105" s="14">
        <f t="shared" si="168"/>
        <v>5860</v>
      </c>
      <c r="N105" s="14">
        <f t="shared" si="168"/>
        <v>5740</v>
      </c>
      <c r="O105" s="14">
        <v>1150</v>
      </c>
      <c r="P105" s="13">
        <v>1</v>
      </c>
      <c r="Q105" s="14">
        <f aca="true" t="shared" si="169" ref="Q105:S105">SUM(Q106)</f>
        <v>660</v>
      </c>
      <c r="R105" s="14">
        <f t="shared" si="169"/>
        <v>660</v>
      </c>
      <c r="S105" s="14">
        <f t="shared" si="169"/>
        <v>0</v>
      </c>
      <c r="T105" s="60">
        <f t="shared" si="90"/>
        <v>25761</v>
      </c>
      <c r="U105" s="60">
        <v>-404</v>
      </c>
      <c r="V105" s="60">
        <f t="shared" si="98"/>
        <v>25357</v>
      </c>
      <c r="W105" s="60">
        <v>25067</v>
      </c>
      <c r="X105" s="60">
        <f t="shared" si="165"/>
        <v>290</v>
      </c>
      <c r="Y105" s="60"/>
      <c r="Z105" s="60">
        <f t="shared" si="99"/>
        <v>290</v>
      </c>
      <c r="AA105" s="60">
        <f>AA106</f>
        <v>290</v>
      </c>
      <c r="AB105" s="60">
        <f>AB106</f>
        <v>0</v>
      </c>
      <c r="AC105" s="60">
        <f t="shared" si="96"/>
        <v>0</v>
      </c>
      <c r="AD105" s="14"/>
      <c r="AE105">
        <v>1</v>
      </c>
      <c r="AF105">
        <v>25067</v>
      </c>
    </row>
    <row r="106" spans="1:34" s="3" customFormat="1" ht="14.25" customHeight="1">
      <c r="A106" s="12" t="s">
        <v>143</v>
      </c>
      <c r="B106" s="25">
        <v>610003</v>
      </c>
      <c r="C106" s="16">
        <f t="shared" si="136"/>
        <v>177859</v>
      </c>
      <c r="D106" s="16">
        <v>119763</v>
      </c>
      <c r="E106" s="16">
        <v>58096</v>
      </c>
      <c r="F106" s="17">
        <v>1150</v>
      </c>
      <c r="G106" s="17">
        <v>1950</v>
      </c>
      <c r="H106" s="12">
        <v>1</v>
      </c>
      <c r="I106" s="16">
        <f t="shared" si="115"/>
        <v>25101</v>
      </c>
      <c r="J106" s="16">
        <f t="shared" si="157"/>
        <v>25101</v>
      </c>
      <c r="K106" s="16">
        <f t="shared" si="158"/>
        <v>0</v>
      </c>
      <c r="L106" s="16">
        <v>116</v>
      </c>
      <c r="M106" s="16">
        <v>5860</v>
      </c>
      <c r="N106" s="16">
        <f>L106*100-M106</f>
        <v>5740</v>
      </c>
      <c r="O106" s="16">
        <v>1150</v>
      </c>
      <c r="P106" s="16">
        <v>1</v>
      </c>
      <c r="Q106" s="16">
        <f aca="true" t="shared" si="170" ref="Q106">ROUND(N106*O106/10000,0)</f>
        <v>660</v>
      </c>
      <c r="R106" s="16">
        <f t="shared" si="51"/>
        <v>660</v>
      </c>
      <c r="S106" s="16">
        <f aca="true" t="shared" si="171" ref="S106">Q106-R106</f>
        <v>0</v>
      </c>
      <c r="T106" s="61">
        <f t="shared" si="90"/>
        <v>25761</v>
      </c>
      <c r="U106" s="61">
        <v>-404</v>
      </c>
      <c r="V106" s="61">
        <f t="shared" si="98"/>
        <v>25357</v>
      </c>
      <c r="W106" s="61">
        <v>25067</v>
      </c>
      <c r="X106" s="61">
        <f t="shared" si="165"/>
        <v>290</v>
      </c>
      <c r="Y106" s="61"/>
      <c r="Z106" s="61">
        <f t="shared" si="99"/>
        <v>290</v>
      </c>
      <c r="AA106" s="61">
        <f>AH106</f>
        <v>290</v>
      </c>
      <c r="AB106" s="61">
        <f>Z106-AA106</f>
        <v>0</v>
      </c>
      <c r="AC106" s="61">
        <f t="shared" si="96"/>
        <v>0</v>
      </c>
      <c r="AD106" s="16"/>
      <c r="AF106" s="3">
        <v>25067</v>
      </c>
      <c r="AH106" s="3">
        <f>VLOOKUP(B106,'[2]Sheet1'!$B$4:$G$76,6,FALSE)</f>
        <v>290</v>
      </c>
    </row>
    <row r="107" spans="1:32" ht="14.25" customHeight="1">
      <c r="A107" s="13" t="s">
        <v>144</v>
      </c>
      <c r="B107" s="13"/>
      <c r="C107" s="14">
        <f t="shared" si="136"/>
        <v>35653</v>
      </c>
      <c r="D107" s="14">
        <f aca="true" t="shared" si="172" ref="D107:N107">SUM(D108)</f>
        <v>24362</v>
      </c>
      <c r="E107" s="14">
        <f t="shared" si="172"/>
        <v>11291</v>
      </c>
      <c r="F107" s="15">
        <f t="shared" si="172"/>
        <v>1150</v>
      </c>
      <c r="G107" s="15">
        <f t="shared" si="172"/>
        <v>1950</v>
      </c>
      <c r="H107" s="13">
        <f t="shared" si="172"/>
        <v>1</v>
      </c>
      <c r="I107" s="14">
        <f t="shared" si="172"/>
        <v>5003</v>
      </c>
      <c r="J107" s="14">
        <f t="shared" si="172"/>
        <v>5003</v>
      </c>
      <c r="K107" s="14">
        <f t="shared" si="172"/>
        <v>0</v>
      </c>
      <c r="L107" s="14">
        <f t="shared" si="172"/>
        <v>27</v>
      </c>
      <c r="M107" s="14">
        <f t="shared" si="172"/>
        <v>1762</v>
      </c>
      <c r="N107" s="14">
        <f t="shared" si="172"/>
        <v>938</v>
      </c>
      <c r="O107" s="14">
        <v>1150</v>
      </c>
      <c r="P107" s="13">
        <v>1</v>
      </c>
      <c r="Q107" s="14">
        <f aca="true" t="shared" si="173" ref="Q107:S107">SUM(Q108)</f>
        <v>108</v>
      </c>
      <c r="R107" s="14">
        <f t="shared" si="173"/>
        <v>108</v>
      </c>
      <c r="S107" s="14">
        <f t="shared" si="173"/>
        <v>0</v>
      </c>
      <c r="T107" s="60">
        <f t="shared" si="90"/>
        <v>5111</v>
      </c>
      <c r="U107" s="60"/>
      <c r="V107" s="60">
        <f t="shared" si="98"/>
        <v>5111</v>
      </c>
      <c r="W107" s="60">
        <v>4983</v>
      </c>
      <c r="X107" s="60">
        <f t="shared" si="165"/>
        <v>128</v>
      </c>
      <c r="Y107" s="60"/>
      <c r="Z107" s="60">
        <f t="shared" si="99"/>
        <v>128</v>
      </c>
      <c r="AA107" s="60">
        <f>AA108</f>
        <v>128</v>
      </c>
      <c r="AB107" s="60">
        <f>AB108</f>
        <v>0</v>
      </c>
      <c r="AC107" s="60">
        <f t="shared" si="96"/>
        <v>0</v>
      </c>
      <c r="AD107" s="14"/>
      <c r="AE107">
        <v>1</v>
      </c>
      <c r="AF107">
        <v>4983</v>
      </c>
    </row>
    <row r="108" spans="1:34" s="3" customFormat="1" ht="14.25" customHeight="1">
      <c r="A108" s="12" t="s">
        <v>144</v>
      </c>
      <c r="B108" s="25">
        <v>610005</v>
      </c>
      <c r="C108" s="16">
        <f t="shared" si="136"/>
        <v>35653</v>
      </c>
      <c r="D108" s="16">
        <v>24362</v>
      </c>
      <c r="E108" s="16">
        <v>11291</v>
      </c>
      <c r="F108" s="17">
        <v>1150</v>
      </c>
      <c r="G108" s="17">
        <v>1950</v>
      </c>
      <c r="H108" s="12">
        <v>1</v>
      </c>
      <c r="I108" s="16">
        <f t="shared" si="115"/>
        <v>5003</v>
      </c>
      <c r="J108" s="16">
        <f t="shared" si="157"/>
        <v>5003</v>
      </c>
      <c r="K108" s="16">
        <f t="shared" si="158"/>
        <v>0</v>
      </c>
      <c r="L108" s="16">
        <v>27</v>
      </c>
      <c r="M108" s="16">
        <v>1762</v>
      </c>
      <c r="N108" s="16">
        <f>L108*100-M108</f>
        <v>938</v>
      </c>
      <c r="O108" s="16">
        <v>1150</v>
      </c>
      <c r="P108" s="16">
        <v>1</v>
      </c>
      <c r="Q108" s="16">
        <f aca="true" t="shared" si="174" ref="Q108">ROUND(N108*O108/10000,0)</f>
        <v>108</v>
      </c>
      <c r="R108" s="16">
        <f t="shared" si="51"/>
        <v>108</v>
      </c>
      <c r="S108" s="16">
        <f aca="true" t="shared" si="175" ref="S108">Q108-R108</f>
        <v>0</v>
      </c>
      <c r="T108" s="61">
        <f t="shared" si="90"/>
        <v>5111</v>
      </c>
      <c r="U108" s="61"/>
      <c r="V108" s="61">
        <f t="shared" si="98"/>
        <v>5111</v>
      </c>
      <c r="W108" s="61">
        <v>4983</v>
      </c>
      <c r="X108" s="61">
        <f t="shared" si="165"/>
        <v>128</v>
      </c>
      <c r="Y108" s="61"/>
      <c r="Z108" s="61">
        <f t="shared" si="99"/>
        <v>128</v>
      </c>
      <c r="AA108" s="61">
        <f>AH108</f>
        <v>128</v>
      </c>
      <c r="AB108" s="61">
        <f>Z108-AA108</f>
        <v>0</v>
      </c>
      <c r="AC108" s="61">
        <f t="shared" si="96"/>
        <v>0</v>
      </c>
      <c r="AD108" s="16"/>
      <c r="AF108" s="3">
        <v>4983</v>
      </c>
      <c r="AH108" s="3">
        <f>VLOOKUP(B108,'[2]Sheet1'!$B$4:$G$76,6,FALSE)</f>
        <v>128</v>
      </c>
    </row>
    <row r="109" spans="1:32" ht="14.25" customHeight="1">
      <c r="A109" s="13" t="s">
        <v>145</v>
      </c>
      <c r="B109" s="13"/>
      <c r="C109" s="14">
        <f t="shared" si="136"/>
        <v>1053135</v>
      </c>
      <c r="D109" s="14">
        <f aca="true" t="shared" si="176" ref="D109:N109">SUM(D110)</f>
        <v>803482</v>
      </c>
      <c r="E109" s="14">
        <f t="shared" si="176"/>
        <v>249653</v>
      </c>
      <c r="F109" s="15">
        <f t="shared" si="176"/>
        <v>1150</v>
      </c>
      <c r="G109" s="15">
        <f t="shared" si="176"/>
        <v>1950</v>
      </c>
      <c r="H109" s="13">
        <f t="shared" si="176"/>
        <v>0.5</v>
      </c>
      <c r="I109" s="14">
        <f t="shared" si="176"/>
        <v>141083</v>
      </c>
      <c r="J109" s="14">
        <f t="shared" si="176"/>
        <v>70541</v>
      </c>
      <c r="K109" s="14">
        <f t="shared" si="176"/>
        <v>70542</v>
      </c>
      <c r="L109" s="14">
        <f t="shared" si="176"/>
        <v>6</v>
      </c>
      <c r="M109" s="14">
        <f t="shared" si="176"/>
        <v>65</v>
      </c>
      <c r="N109" s="14">
        <f t="shared" si="176"/>
        <v>535</v>
      </c>
      <c r="O109" s="14">
        <v>1150</v>
      </c>
      <c r="P109" s="13">
        <v>0.5</v>
      </c>
      <c r="Q109" s="14">
        <f aca="true" t="shared" si="177" ref="Q109:S109">SUM(Q110)</f>
        <v>62</v>
      </c>
      <c r="R109" s="14">
        <f t="shared" si="177"/>
        <v>31</v>
      </c>
      <c r="S109" s="14">
        <f t="shared" si="177"/>
        <v>31</v>
      </c>
      <c r="T109" s="60">
        <f t="shared" si="90"/>
        <v>141145</v>
      </c>
      <c r="U109" s="60"/>
      <c r="V109" s="60">
        <f t="shared" si="98"/>
        <v>70572</v>
      </c>
      <c r="W109" s="60">
        <v>66335</v>
      </c>
      <c r="X109" s="60">
        <f t="shared" si="165"/>
        <v>4237</v>
      </c>
      <c r="Y109" s="60"/>
      <c r="Z109" s="60">
        <f t="shared" si="99"/>
        <v>4237</v>
      </c>
      <c r="AA109" s="60">
        <f>AA110</f>
        <v>4237</v>
      </c>
      <c r="AB109" s="60">
        <f>AB110</f>
        <v>0</v>
      </c>
      <c r="AC109" s="60">
        <f t="shared" si="96"/>
        <v>0</v>
      </c>
      <c r="AD109" s="14"/>
      <c r="AE109">
        <v>1</v>
      </c>
      <c r="AF109">
        <v>66335</v>
      </c>
    </row>
    <row r="110" spans="1:34" s="3" customFormat="1" ht="14.25" customHeight="1">
      <c r="A110" s="12" t="s">
        <v>145</v>
      </c>
      <c r="B110" s="25">
        <v>611001</v>
      </c>
      <c r="C110" s="16">
        <f t="shared" si="136"/>
        <v>1053135</v>
      </c>
      <c r="D110" s="16">
        <v>803482</v>
      </c>
      <c r="E110" s="16">
        <v>249653</v>
      </c>
      <c r="F110" s="17">
        <v>1150</v>
      </c>
      <c r="G110" s="17">
        <v>1950</v>
      </c>
      <c r="H110" s="12">
        <v>0.5</v>
      </c>
      <c r="I110" s="16">
        <f t="shared" si="115"/>
        <v>141083</v>
      </c>
      <c r="J110" s="16">
        <f t="shared" si="157"/>
        <v>70541</v>
      </c>
      <c r="K110" s="16">
        <f t="shared" si="158"/>
        <v>70542</v>
      </c>
      <c r="L110" s="16">
        <v>6</v>
      </c>
      <c r="M110" s="16">
        <v>65</v>
      </c>
      <c r="N110" s="16">
        <f>L110*100-M110</f>
        <v>535</v>
      </c>
      <c r="O110" s="16">
        <v>1150</v>
      </c>
      <c r="P110" s="16">
        <v>0.5</v>
      </c>
      <c r="Q110" s="16">
        <f aca="true" t="shared" si="178" ref="Q110">ROUND(N110*O110/10000,0)</f>
        <v>62</v>
      </c>
      <c r="R110" s="16">
        <f t="shared" si="51"/>
        <v>31</v>
      </c>
      <c r="S110" s="16">
        <f aca="true" t="shared" si="179" ref="S110">Q110-R110</f>
        <v>31</v>
      </c>
      <c r="T110" s="61">
        <f t="shared" si="90"/>
        <v>141145</v>
      </c>
      <c r="U110" s="61"/>
      <c r="V110" s="61">
        <f t="shared" si="98"/>
        <v>70572</v>
      </c>
      <c r="W110" s="61">
        <v>66335</v>
      </c>
      <c r="X110" s="61">
        <f t="shared" si="165"/>
        <v>4237</v>
      </c>
      <c r="Y110" s="61"/>
      <c r="Z110" s="61">
        <f t="shared" si="99"/>
        <v>4237</v>
      </c>
      <c r="AA110" s="61">
        <f>AH110</f>
        <v>4237</v>
      </c>
      <c r="AB110" s="61">
        <f>Z110-AA110</f>
        <v>0</v>
      </c>
      <c r="AC110" s="61">
        <f t="shared" si="96"/>
        <v>0</v>
      </c>
      <c r="AD110" s="16"/>
      <c r="AF110" s="3">
        <v>66335</v>
      </c>
      <c r="AH110" s="3">
        <f>VLOOKUP(B110,'[2]Sheet1'!$B$4:$G$76,6,FALSE)</f>
        <v>4237</v>
      </c>
    </row>
    <row r="111" spans="1:32" ht="14.25" customHeight="1">
      <c r="A111" s="13" t="s">
        <v>146</v>
      </c>
      <c r="B111" s="13"/>
      <c r="C111" s="14">
        <f t="shared" si="136"/>
        <v>424898</v>
      </c>
      <c r="D111" s="14">
        <f aca="true" t="shared" si="180" ref="D111">SUM(D112)</f>
        <v>311717</v>
      </c>
      <c r="E111" s="14">
        <f aca="true" t="shared" si="181" ref="E111">SUM(E112)</f>
        <v>113181</v>
      </c>
      <c r="F111" s="15">
        <f aca="true" t="shared" si="182" ref="F111">SUM(F112)</f>
        <v>1150</v>
      </c>
      <c r="G111" s="15">
        <f aca="true" t="shared" si="183" ref="G111">SUM(G112)</f>
        <v>1950</v>
      </c>
      <c r="H111" s="13">
        <f aca="true" t="shared" si="184" ref="H111">SUM(H112)</f>
        <v>0.5</v>
      </c>
      <c r="I111" s="14">
        <f aca="true" t="shared" si="185" ref="I111">SUM(I112)</f>
        <v>57918</v>
      </c>
      <c r="J111" s="14">
        <f aca="true" t="shared" si="186" ref="J111">SUM(J112)</f>
        <v>28959</v>
      </c>
      <c r="K111" s="14">
        <f aca="true" t="shared" si="187" ref="K111">SUM(K112)</f>
        <v>28959</v>
      </c>
      <c r="L111" s="14">
        <f aca="true" t="shared" si="188" ref="L111">SUM(L112)</f>
        <v>2</v>
      </c>
      <c r="M111" s="14">
        <f aca="true" t="shared" si="189" ref="M111">SUM(M112)</f>
        <v>0</v>
      </c>
      <c r="N111" s="14">
        <v>0</v>
      </c>
      <c r="O111" s="14">
        <v>1150</v>
      </c>
      <c r="P111" s="13">
        <v>0.5</v>
      </c>
      <c r="Q111" s="14">
        <f aca="true" t="shared" si="190" ref="Q111:S111">SUM(Q112)</f>
        <v>0</v>
      </c>
      <c r="R111" s="14">
        <f t="shared" si="190"/>
        <v>0</v>
      </c>
      <c r="S111" s="14">
        <f t="shared" si="190"/>
        <v>0</v>
      </c>
      <c r="T111" s="60">
        <f t="shared" si="90"/>
        <v>57918</v>
      </c>
      <c r="U111" s="60"/>
      <c r="V111" s="60">
        <f t="shared" si="98"/>
        <v>28959</v>
      </c>
      <c r="W111" s="60">
        <v>27556</v>
      </c>
      <c r="X111" s="60">
        <f t="shared" si="165"/>
        <v>1403</v>
      </c>
      <c r="Y111" s="60"/>
      <c r="Z111" s="60">
        <f t="shared" si="99"/>
        <v>1403</v>
      </c>
      <c r="AA111" s="60">
        <f>AA112</f>
        <v>1403</v>
      </c>
      <c r="AB111" s="60">
        <f>AB112</f>
        <v>0</v>
      </c>
      <c r="AC111" s="60">
        <f t="shared" si="96"/>
        <v>0</v>
      </c>
      <c r="AD111" s="14"/>
      <c r="AE111">
        <v>1</v>
      </c>
      <c r="AF111">
        <v>27556</v>
      </c>
    </row>
    <row r="112" spans="1:34" s="3" customFormat="1" ht="14.25" customHeight="1">
      <c r="A112" s="12" t="s">
        <v>146</v>
      </c>
      <c r="B112" s="25">
        <v>612001</v>
      </c>
      <c r="C112" s="16">
        <f t="shared" si="136"/>
        <v>424898</v>
      </c>
      <c r="D112" s="16">
        <v>311717</v>
      </c>
      <c r="E112" s="16">
        <v>113181</v>
      </c>
      <c r="F112" s="17">
        <v>1150</v>
      </c>
      <c r="G112" s="17">
        <v>1950</v>
      </c>
      <c r="H112" s="12">
        <v>0.5</v>
      </c>
      <c r="I112" s="16">
        <f t="shared" si="115"/>
        <v>57918</v>
      </c>
      <c r="J112" s="16">
        <f t="shared" si="157"/>
        <v>28959</v>
      </c>
      <c r="K112" s="16">
        <f t="shared" si="158"/>
        <v>28959</v>
      </c>
      <c r="L112" s="16">
        <v>2</v>
      </c>
      <c r="M112" s="16">
        <v>0</v>
      </c>
      <c r="N112" s="16">
        <v>0</v>
      </c>
      <c r="O112" s="16">
        <v>1150</v>
      </c>
      <c r="P112" s="16">
        <v>0.5</v>
      </c>
      <c r="Q112" s="16">
        <f aca="true" t="shared" si="191" ref="Q112">ROUND(N112*O112/10000,0)</f>
        <v>0</v>
      </c>
      <c r="R112" s="16">
        <f t="shared" si="51"/>
        <v>0</v>
      </c>
      <c r="S112" s="16">
        <f aca="true" t="shared" si="192" ref="S112">Q112-R112</f>
        <v>0</v>
      </c>
      <c r="T112" s="61">
        <f t="shared" si="90"/>
        <v>57918</v>
      </c>
      <c r="U112" s="61"/>
      <c r="V112" s="61">
        <f t="shared" si="98"/>
        <v>28959</v>
      </c>
      <c r="W112" s="61">
        <v>27556</v>
      </c>
      <c r="X112" s="61">
        <f t="shared" si="165"/>
        <v>1403</v>
      </c>
      <c r="Y112" s="61"/>
      <c r="Z112" s="61">
        <f t="shared" si="99"/>
        <v>1403</v>
      </c>
      <c r="AA112" s="61">
        <f>AH112</f>
        <v>1403</v>
      </c>
      <c r="AB112" s="61">
        <f>Z112-AA112</f>
        <v>0</v>
      </c>
      <c r="AC112" s="61">
        <f t="shared" si="96"/>
        <v>0</v>
      </c>
      <c r="AD112" s="16"/>
      <c r="AF112" s="3">
        <v>27556</v>
      </c>
      <c r="AH112" s="3">
        <f>VLOOKUP(B112,'[2]Sheet1'!$B$4:$G$76,6,FALSE)</f>
        <v>1403</v>
      </c>
    </row>
    <row r="113" spans="1:32" ht="14.25" customHeight="1">
      <c r="A113" s="13" t="s">
        <v>147</v>
      </c>
      <c r="B113" s="13"/>
      <c r="C113" s="14">
        <f t="shared" si="136"/>
        <v>475646</v>
      </c>
      <c r="D113" s="14">
        <f>SUM(D114:D121)</f>
        <v>337381</v>
      </c>
      <c r="E113" s="14">
        <f>SUM(E114:E121)</f>
        <v>138265</v>
      </c>
      <c r="F113" s="15">
        <v>1150</v>
      </c>
      <c r="G113" s="15">
        <v>1950</v>
      </c>
      <c r="H113" s="13" t="s">
        <v>53</v>
      </c>
      <c r="I113" s="14">
        <f>SUM(I114:I121)</f>
        <v>65761</v>
      </c>
      <c r="J113" s="14">
        <f aca="true" t="shared" si="193" ref="J113:L113">SUM(J114:J121)</f>
        <v>37059</v>
      </c>
      <c r="K113" s="14">
        <f t="shared" si="193"/>
        <v>28702</v>
      </c>
      <c r="L113" s="14">
        <f t="shared" si="193"/>
        <v>29</v>
      </c>
      <c r="M113" s="14">
        <f aca="true" t="shared" si="194" ref="M113:N113">SUM(M114:M121)</f>
        <v>1572</v>
      </c>
      <c r="N113" s="14">
        <f t="shared" si="194"/>
        <v>1328</v>
      </c>
      <c r="O113" s="14">
        <v>1150</v>
      </c>
      <c r="P113" s="13" t="s">
        <v>53</v>
      </c>
      <c r="Q113" s="14">
        <f aca="true" t="shared" si="195" ref="Q113:R113">SUM(Q114:Q121)</f>
        <v>152</v>
      </c>
      <c r="R113" s="14">
        <f t="shared" si="195"/>
        <v>95</v>
      </c>
      <c r="S113" s="14">
        <f aca="true" t="shared" si="196" ref="S113">SUM(S114:S121)</f>
        <v>57</v>
      </c>
      <c r="T113" s="60">
        <f t="shared" si="90"/>
        <v>65913</v>
      </c>
      <c r="U113" s="60">
        <v>-45</v>
      </c>
      <c r="V113" s="60">
        <f t="shared" si="98"/>
        <v>37109</v>
      </c>
      <c r="W113" s="60">
        <v>35738</v>
      </c>
      <c r="X113" s="60">
        <f t="shared" si="165"/>
        <v>1371</v>
      </c>
      <c r="Y113" s="60"/>
      <c r="Z113" s="60">
        <f aca="true" t="shared" si="197" ref="Z113:AB113">SUM(Z114:Z121)</f>
        <v>1798</v>
      </c>
      <c r="AA113" s="60">
        <f t="shared" si="197"/>
        <v>1659</v>
      </c>
      <c r="AB113" s="60">
        <f t="shared" si="197"/>
        <v>139</v>
      </c>
      <c r="AC113" s="60">
        <f t="shared" si="96"/>
        <v>-427</v>
      </c>
      <c r="AD113" s="14"/>
      <c r="AE113">
        <v>1</v>
      </c>
      <c r="AF113">
        <v>35738</v>
      </c>
    </row>
    <row r="114" spans="1:34" s="3" customFormat="1" ht="15">
      <c r="A114" s="22" t="s">
        <v>148</v>
      </c>
      <c r="B114" s="25">
        <v>613001</v>
      </c>
      <c r="C114" s="16">
        <f t="shared" si="136"/>
        <v>2460</v>
      </c>
      <c r="D114" s="16">
        <v>164</v>
      </c>
      <c r="E114" s="16">
        <v>2296</v>
      </c>
      <c r="F114" s="17">
        <v>1150</v>
      </c>
      <c r="G114" s="17">
        <v>1950</v>
      </c>
      <c r="H114" s="12">
        <v>0.5</v>
      </c>
      <c r="I114" s="16">
        <f t="shared" si="115"/>
        <v>467</v>
      </c>
      <c r="J114" s="16">
        <f aca="true" t="shared" si="198" ref="J114:J121">ROUND((F114*D114*H114+G114*E114*H114)/10000,0)</f>
        <v>233</v>
      </c>
      <c r="K114" s="16">
        <f aca="true" t="shared" si="199" ref="K114:K128">I114-J114</f>
        <v>234</v>
      </c>
      <c r="L114" s="16">
        <v>0</v>
      </c>
      <c r="M114" s="16">
        <v>0</v>
      </c>
      <c r="N114" s="16">
        <f aca="true" t="shared" si="200" ref="N114:N121">L114*100-M114</f>
        <v>0</v>
      </c>
      <c r="O114" s="16">
        <v>1150</v>
      </c>
      <c r="P114" s="16">
        <v>0.5</v>
      </c>
      <c r="Q114" s="16">
        <f aca="true" t="shared" si="201" ref="Q114:Q121">ROUND(N114*O114/10000,0)</f>
        <v>0</v>
      </c>
      <c r="R114" s="16">
        <f t="shared" si="51"/>
        <v>0</v>
      </c>
      <c r="S114" s="16">
        <f aca="true" t="shared" si="202" ref="S114:S121">Q114-R114</f>
        <v>0</v>
      </c>
      <c r="T114" s="61">
        <f t="shared" si="90"/>
        <v>467</v>
      </c>
      <c r="U114" s="61"/>
      <c r="V114" s="61">
        <f t="shared" si="98"/>
        <v>233</v>
      </c>
      <c r="W114" s="61">
        <v>660</v>
      </c>
      <c r="X114" s="61">
        <f t="shared" si="165"/>
        <v>-427</v>
      </c>
      <c r="Y114" s="61"/>
      <c r="Z114" s="61">
        <f t="shared" si="99"/>
        <v>0</v>
      </c>
      <c r="AA114" s="61"/>
      <c r="AB114" s="61">
        <f aca="true" t="shared" si="203" ref="AB114:AB121">Z114-AA114</f>
        <v>0</v>
      </c>
      <c r="AC114" s="61">
        <f t="shared" si="96"/>
        <v>-427</v>
      </c>
      <c r="AD114" s="16"/>
      <c r="AF114" s="3">
        <v>660</v>
      </c>
      <c r="AH114" s="3" t="e">
        <f>VLOOKUP(B114,'[2]Sheet1'!$B$4:$G$76,6,FALSE)</f>
        <v>#N/A</v>
      </c>
    </row>
    <row r="115" spans="1:34" s="3" customFormat="1" ht="14.25" customHeight="1">
      <c r="A115" s="12" t="s">
        <v>149</v>
      </c>
      <c r="B115" s="25">
        <v>613002</v>
      </c>
      <c r="C115" s="16">
        <f t="shared" si="136"/>
        <v>88623</v>
      </c>
      <c r="D115" s="16">
        <v>64446</v>
      </c>
      <c r="E115" s="16">
        <v>24177</v>
      </c>
      <c r="F115" s="17">
        <v>1150</v>
      </c>
      <c r="G115" s="17">
        <v>1950</v>
      </c>
      <c r="H115" s="12">
        <v>0.5</v>
      </c>
      <c r="I115" s="16">
        <f t="shared" si="115"/>
        <v>12126</v>
      </c>
      <c r="J115" s="16">
        <f t="shared" si="198"/>
        <v>6063</v>
      </c>
      <c r="K115" s="16">
        <f t="shared" si="199"/>
        <v>6063</v>
      </c>
      <c r="L115" s="16">
        <v>1</v>
      </c>
      <c r="M115" s="16">
        <v>29</v>
      </c>
      <c r="N115" s="16">
        <f t="shared" si="200"/>
        <v>71</v>
      </c>
      <c r="O115" s="16">
        <v>1150</v>
      </c>
      <c r="P115" s="16">
        <v>0.5</v>
      </c>
      <c r="Q115" s="16">
        <f t="shared" si="201"/>
        <v>8</v>
      </c>
      <c r="R115" s="16">
        <f aca="true" t="shared" si="204" ref="R115:R121">ROUND(N115*O115*P115/10000,0)</f>
        <v>4</v>
      </c>
      <c r="S115" s="16">
        <f t="shared" si="202"/>
        <v>4</v>
      </c>
      <c r="T115" s="61">
        <f t="shared" si="90"/>
        <v>12134</v>
      </c>
      <c r="U115" s="61"/>
      <c r="V115" s="61">
        <f t="shared" si="98"/>
        <v>6067</v>
      </c>
      <c r="W115" s="61">
        <v>5341</v>
      </c>
      <c r="X115" s="61">
        <f t="shared" si="165"/>
        <v>726</v>
      </c>
      <c r="Y115" s="61"/>
      <c r="Z115" s="61">
        <f t="shared" si="99"/>
        <v>726</v>
      </c>
      <c r="AA115" s="61">
        <f>AH115</f>
        <v>726</v>
      </c>
      <c r="AB115" s="61">
        <f t="shared" si="203"/>
        <v>0</v>
      </c>
      <c r="AC115" s="61">
        <f t="shared" si="96"/>
        <v>0</v>
      </c>
      <c r="AD115" s="16"/>
      <c r="AF115" s="3">
        <v>5341</v>
      </c>
      <c r="AH115" s="3">
        <f>VLOOKUP(B115,'[2]Sheet1'!$B$4:$G$76,6,FALSE)</f>
        <v>726</v>
      </c>
    </row>
    <row r="116" spans="1:34" s="3" customFormat="1" ht="14.25" customHeight="1">
      <c r="A116" s="12" t="s">
        <v>150</v>
      </c>
      <c r="B116" s="25">
        <v>613003</v>
      </c>
      <c r="C116" s="16">
        <f t="shared" si="136"/>
        <v>32328</v>
      </c>
      <c r="D116" s="16">
        <v>24234</v>
      </c>
      <c r="E116" s="16">
        <v>8094</v>
      </c>
      <c r="F116" s="17">
        <v>1150</v>
      </c>
      <c r="G116" s="17">
        <v>1950</v>
      </c>
      <c r="H116" s="12">
        <v>0.5</v>
      </c>
      <c r="I116" s="16">
        <f t="shared" si="115"/>
        <v>4365</v>
      </c>
      <c r="J116" s="16">
        <f t="shared" si="198"/>
        <v>2183</v>
      </c>
      <c r="K116" s="16">
        <f t="shared" si="199"/>
        <v>2182</v>
      </c>
      <c r="L116" s="16">
        <v>0</v>
      </c>
      <c r="M116" s="16">
        <v>0</v>
      </c>
      <c r="N116" s="16">
        <f t="shared" si="200"/>
        <v>0</v>
      </c>
      <c r="O116" s="16">
        <v>1150</v>
      </c>
      <c r="P116" s="16">
        <v>0.5</v>
      </c>
      <c r="Q116" s="16">
        <f t="shared" si="201"/>
        <v>0</v>
      </c>
      <c r="R116" s="16">
        <f t="shared" si="204"/>
        <v>0</v>
      </c>
      <c r="S116" s="16">
        <f t="shared" si="202"/>
        <v>0</v>
      </c>
      <c r="T116" s="61">
        <f t="shared" si="90"/>
        <v>4365</v>
      </c>
      <c r="U116" s="61"/>
      <c r="V116" s="61">
        <f t="shared" si="98"/>
        <v>2183</v>
      </c>
      <c r="W116" s="61">
        <v>2044</v>
      </c>
      <c r="X116" s="61">
        <f t="shared" si="165"/>
        <v>139</v>
      </c>
      <c r="Y116" s="61"/>
      <c r="Z116" s="61">
        <f t="shared" si="99"/>
        <v>139</v>
      </c>
      <c r="AA116" s="61"/>
      <c r="AB116" s="61">
        <f t="shared" si="203"/>
        <v>139</v>
      </c>
      <c r="AC116" s="61">
        <f t="shared" si="96"/>
        <v>0</v>
      </c>
      <c r="AD116" s="16"/>
      <c r="AF116" s="3">
        <v>2044</v>
      </c>
      <c r="AH116" s="3" t="e">
        <f>VLOOKUP(B116,'[2]Sheet1'!$B$4:$G$76,6,FALSE)</f>
        <v>#N/A</v>
      </c>
    </row>
    <row r="117" spans="1:34" s="3" customFormat="1" ht="14.25" customHeight="1">
      <c r="A117" s="12" t="s">
        <v>151</v>
      </c>
      <c r="B117" s="25">
        <v>613004</v>
      </c>
      <c r="C117" s="16">
        <f t="shared" si="136"/>
        <v>94631</v>
      </c>
      <c r="D117" s="16">
        <v>66463</v>
      </c>
      <c r="E117" s="16">
        <v>28168</v>
      </c>
      <c r="F117" s="17">
        <v>1150</v>
      </c>
      <c r="G117" s="17">
        <v>1950</v>
      </c>
      <c r="H117" s="12">
        <v>0.5</v>
      </c>
      <c r="I117" s="16">
        <f t="shared" si="115"/>
        <v>13136</v>
      </c>
      <c r="J117" s="16">
        <f t="shared" si="198"/>
        <v>6568</v>
      </c>
      <c r="K117" s="16">
        <f t="shared" si="199"/>
        <v>6568</v>
      </c>
      <c r="L117" s="16">
        <v>0</v>
      </c>
      <c r="M117" s="16">
        <v>0</v>
      </c>
      <c r="N117" s="16">
        <f t="shared" si="200"/>
        <v>0</v>
      </c>
      <c r="O117" s="16">
        <v>1150</v>
      </c>
      <c r="P117" s="16">
        <v>0.5</v>
      </c>
      <c r="Q117" s="16">
        <f t="shared" si="201"/>
        <v>0</v>
      </c>
      <c r="R117" s="16">
        <f t="shared" si="204"/>
        <v>0</v>
      </c>
      <c r="S117" s="16">
        <f t="shared" si="202"/>
        <v>0</v>
      </c>
      <c r="T117" s="61">
        <f t="shared" si="90"/>
        <v>13136</v>
      </c>
      <c r="U117" s="61"/>
      <c r="V117" s="61">
        <f t="shared" si="98"/>
        <v>6568</v>
      </c>
      <c r="W117" s="61">
        <v>6327</v>
      </c>
      <c r="X117" s="61">
        <f t="shared" si="165"/>
        <v>241</v>
      </c>
      <c r="Y117" s="61"/>
      <c r="Z117" s="61">
        <f t="shared" si="99"/>
        <v>241</v>
      </c>
      <c r="AA117" s="61">
        <f>AH117</f>
        <v>241</v>
      </c>
      <c r="AB117" s="61">
        <f t="shared" si="203"/>
        <v>0</v>
      </c>
      <c r="AC117" s="61">
        <f t="shared" si="96"/>
        <v>0</v>
      </c>
      <c r="AD117" s="16"/>
      <c r="AF117" s="3">
        <v>6327</v>
      </c>
      <c r="AH117" s="3">
        <f>VLOOKUP(B117,'[2]Sheet1'!$B$4:$G$76,6,FALSE)</f>
        <v>241</v>
      </c>
    </row>
    <row r="118" spans="1:34" s="3" customFormat="1" ht="14.25" customHeight="1">
      <c r="A118" s="12" t="s">
        <v>152</v>
      </c>
      <c r="B118" s="25">
        <v>613005</v>
      </c>
      <c r="C118" s="16">
        <f t="shared" si="136"/>
        <v>75395</v>
      </c>
      <c r="D118" s="16">
        <v>52466</v>
      </c>
      <c r="E118" s="16">
        <v>22929</v>
      </c>
      <c r="F118" s="17">
        <v>1150</v>
      </c>
      <c r="G118" s="17">
        <v>1950</v>
      </c>
      <c r="H118" s="12">
        <v>0.6</v>
      </c>
      <c r="I118" s="16">
        <f t="shared" si="115"/>
        <v>10505</v>
      </c>
      <c r="J118" s="16">
        <f t="shared" si="198"/>
        <v>6303</v>
      </c>
      <c r="K118" s="16">
        <f t="shared" si="199"/>
        <v>4202</v>
      </c>
      <c r="L118" s="16">
        <v>11</v>
      </c>
      <c r="M118" s="16">
        <v>728</v>
      </c>
      <c r="N118" s="16">
        <f t="shared" si="200"/>
        <v>372</v>
      </c>
      <c r="O118" s="16">
        <v>1150</v>
      </c>
      <c r="P118" s="16">
        <v>0.6</v>
      </c>
      <c r="Q118" s="16">
        <f t="shared" si="201"/>
        <v>43</v>
      </c>
      <c r="R118" s="16">
        <f t="shared" si="204"/>
        <v>26</v>
      </c>
      <c r="S118" s="16">
        <f t="shared" si="202"/>
        <v>17</v>
      </c>
      <c r="T118" s="61">
        <f t="shared" si="90"/>
        <v>10548</v>
      </c>
      <c r="U118" s="61"/>
      <c r="V118" s="61">
        <f t="shared" si="98"/>
        <v>6329</v>
      </c>
      <c r="W118" s="61">
        <v>6139</v>
      </c>
      <c r="X118" s="61">
        <f t="shared" si="165"/>
        <v>190</v>
      </c>
      <c r="Y118" s="61"/>
      <c r="Z118" s="61">
        <f t="shared" si="99"/>
        <v>190</v>
      </c>
      <c r="AA118" s="61">
        <f>AH118</f>
        <v>190</v>
      </c>
      <c r="AB118" s="61">
        <f t="shared" si="203"/>
        <v>0</v>
      </c>
      <c r="AC118" s="61">
        <f t="shared" si="96"/>
        <v>0</v>
      </c>
      <c r="AD118" s="16"/>
      <c r="AF118" s="3">
        <v>6139</v>
      </c>
      <c r="AH118" s="3">
        <f>VLOOKUP(B118,'[2]Sheet1'!$B$4:$G$76,6,FALSE)</f>
        <v>190</v>
      </c>
    </row>
    <row r="119" spans="1:34" s="3" customFormat="1" ht="14.25" customHeight="1">
      <c r="A119" s="12" t="s">
        <v>153</v>
      </c>
      <c r="B119" s="25">
        <v>613006</v>
      </c>
      <c r="C119" s="16">
        <f t="shared" si="136"/>
        <v>78999</v>
      </c>
      <c r="D119" s="16">
        <v>54820</v>
      </c>
      <c r="E119" s="16">
        <v>24179</v>
      </c>
      <c r="F119" s="17">
        <v>1150</v>
      </c>
      <c r="G119" s="17">
        <v>1950</v>
      </c>
      <c r="H119" s="12">
        <v>0.6</v>
      </c>
      <c r="I119" s="16">
        <f t="shared" si="115"/>
        <v>11019</v>
      </c>
      <c r="J119" s="16">
        <f t="shared" si="198"/>
        <v>6612</v>
      </c>
      <c r="K119" s="16">
        <f t="shared" si="199"/>
        <v>4407</v>
      </c>
      <c r="L119" s="16">
        <v>10</v>
      </c>
      <c r="M119" s="16">
        <v>284</v>
      </c>
      <c r="N119" s="16">
        <f t="shared" si="200"/>
        <v>716</v>
      </c>
      <c r="O119" s="16">
        <v>1150</v>
      </c>
      <c r="P119" s="16">
        <v>0.6</v>
      </c>
      <c r="Q119" s="16">
        <f t="shared" si="201"/>
        <v>82</v>
      </c>
      <c r="R119" s="16">
        <f t="shared" si="204"/>
        <v>49</v>
      </c>
      <c r="S119" s="16">
        <f t="shared" si="202"/>
        <v>33</v>
      </c>
      <c r="T119" s="61">
        <f t="shared" si="90"/>
        <v>11101</v>
      </c>
      <c r="U119" s="61">
        <v>-45</v>
      </c>
      <c r="V119" s="61">
        <f t="shared" si="98"/>
        <v>6616</v>
      </c>
      <c r="W119" s="61">
        <v>6551</v>
      </c>
      <c r="X119" s="61">
        <f t="shared" si="165"/>
        <v>65</v>
      </c>
      <c r="Y119" s="61"/>
      <c r="Z119" s="61">
        <f t="shared" si="99"/>
        <v>65</v>
      </c>
      <c r="AA119" s="61">
        <f>AH119</f>
        <v>65</v>
      </c>
      <c r="AB119" s="61">
        <f t="shared" si="203"/>
        <v>0</v>
      </c>
      <c r="AC119" s="61">
        <f t="shared" si="96"/>
        <v>0</v>
      </c>
      <c r="AD119" s="16"/>
      <c r="AF119" s="3">
        <v>6551</v>
      </c>
      <c r="AH119" s="3">
        <f>VLOOKUP(B119,'[2]Sheet1'!$B$4:$G$76,6,FALSE)</f>
        <v>65</v>
      </c>
    </row>
    <row r="120" spans="1:34" s="3" customFormat="1" ht="14.25" customHeight="1">
      <c r="A120" s="12" t="s">
        <v>154</v>
      </c>
      <c r="B120" s="25">
        <v>613007</v>
      </c>
      <c r="C120" s="16">
        <f t="shared" si="136"/>
        <v>53600</v>
      </c>
      <c r="D120" s="16">
        <v>38252</v>
      </c>
      <c r="E120" s="16">
        <v>15348</v>
      </c>
      <c r="F120" s="17">
        <v>1150</v>
      </c>
      <c r="G120" s="17">
        <v>1950</v>
      </c>
      <c r="H120" s="12">
        <v>0.5</v>
      </c>
      <c r="I120" s="16">
        <f t="shared" si="115"/>
        <v>7392</v>
      </c>
      <c r="J120" s="16">
        <f t="shared" si="198"/>
        <v>3696</v>
      </c>
      <c r="K120" s="16">
        <f t="shared" si="199"/>
        <v>3696</v>
      </c>
      <c r="L120" s="16">
        <v>0</v>
      </c>
      <c r="M120" s="16">
        <v>0</v>
      </c>
      <c r="N120" s="16">
        <f t="shared" si="200"/>
        <v>0</v>
      </c>
      <c r="O120" s="16">
        <v>1150</v>
      </c>
      <c r="P120" s="16">
        <v>0.5</v>
      </c>
      <c r="Q120" s="16">
        <f t="shared" si="201"/>
        <v>0</v>
      </c>
      <c r="R120" s="16">
        <f t="shared" si="204"/>
        <v>0</v>
      </c>
      <c r="S120" s="16">
        <f t="shared" si="202"/>
        <v>0</v>
      </c>
      <c r="T120" s="61">
        <f t="shared" si="90"/>
        <v>7392</v>
      </c>
      <c r="U120" s="61"/>
      <c r="V120" s="61">
        <f t="shared" si="98"/>
        <v>3696</v>
      </c>
      <c r="W120" s="61">
        <v>3545</v>
      </c>
      <c r="X120" s="61">
        <f t="shared" si="165"/>
        <v>151</v>
      </c>
      <c r="Y120" s="61"/>
      <c r="Z120" s="61">
        <f t="shared" si="99"/>
        <v>151</v>
      </c>
      <c r="AA120" s="61">
        <f>AH120</f>
        <v>151</v>
      </c>
      <c r="AB120" s="61">
        <f t="shared" si="203"/>
        <v>0</v>
      </c>
      <c r="AC120" s="61">
        <f t="shared" si="96"/>
        <v>0</v>
      </c>
      <c r="AD120" s="16"/>
      <c r="AF120" s="3">
        <v>3545</v>
      </c>
      <c r="AH120" s="3">
        <f>VLOOKUP(B120,'[2]Sheet1'!$B$4:$G$76,6,FALSE)</f>
        <v>151</v>
      </c>
    </row>
    <row r="121" spans="1:34" s="3" customFormat="1" ht="14.25" customHeight="1">
      <c r="A121" s="12" t="s">
        <v>155</v>
      </c>
      <c r="B121" s="25">
        <v>613008</v>
      </c>
      <c r="C121" s="16">
        <f t="shared" si="136"/>
        <v>49610</v>
      </c>
      <c r="D121" s="16">
        <v>36536</v>
      </c>
      <c r="E121" s="16">
        <v>13074</v>
      </c>
      <c r="F121" s="17">
        <v>1150</v>
      </c>
      <c r="G121" s="17">
        <v>1950</v>
      </c>
      <c r="H121" s="12">
        <v>0.8</v>
      </c>
      <c r="I121" s="16">
        <f t="shared" si="115"/>
        <v>6751</v>
      </c>
      <c r="J121" s="16">
        <f t="shared" si="198"/>
        <v>5401</v>
      </c>
      <c r="K121" s="16">
        <f t="shared" si="199"/>
        <v>1350</v>
      </c>
      <c r="L121" s="16">
        <v>7</v>
      </c>
      <c r="M121" s="16">
        <v>531</v>
      </c>
      <c r="N121" s="16">
        <f t="shared" si="200"/>
        <v>169</v>
      </c>
      <c r="O121" s="16">
        <v>1150</v>
      </c>
      <c r="P121" s="16">
        <v>0.8</v>
      </c>
      <c r="Q121" s="16">
        <f t="shared" si="201"/>
        <v>19</v>
      </c>
      <c r="R121" s="16">
        <f t="shared" si="204"/>
        <v>16</v>
      </c>
      <c r="S121" s="16">
        <f t="shared" si="202"/>
        <v>3</v>
      </c>
      <c r="T121" s="61">
        <f t="shared" si="90"/>
        <v>6770</v>
      </c>
      <c r="U121" s="61"/>
      <c r="V121" s="61">
        <f t="shared" si="98"/>
        <v>5417</v>
      </c>
      <c r="W121" s="61">
        <v>5131</v>
      </c>
      <c r="X121" s="61">
        <f t="shared" si="165"/>
        <v>286</v>
      </c>
      <c r="Y121" s="61"/>
      <c r="Z121" s="61">
        <f t="shared" si="99"/>
        <v>286</v>
      </c>
      <c r="AA121" s="61">
        <f>AH121</f>
        <v>286</v>
      </c>
      <c r="AB121" s="61">
        <f t="shared" si="203"/>
        <v>0</v>
      </c>
      <c r="AC121" s="61">
        <f t="shared" si="96"/>
        <v>0</v>
      </c>
      <c r="AD121" s="16"/>
      <c r="AF121" s="3">
        <v>5131</v>
      </c>
      <c r="AH121" s="3">
        <f>VLOOKUP(B121,'[2]Sheet1'!$B$4:$G$76,6,FALSE)</f>
        <v>286</v>
      </c>
    </row>
    <row r="122" spans="1:32" ht="14.25" customHeight="1">
      <c r="A122" s="13" t="s">
        <v>156</v>
      </c>
      <c r="B122" s="13"/>
      <c r="C122" s="14">
        <f t="shared" si="136"/>
        <v>215459</v>
      </c>
      <c r="D122" s="14">
        <f>SUM(D123:D126)</f>
        <v>155462</v>
      </c>
      <c r="E122" s="14">
        <f>SUM(E123:E126)</f>
        <v>59997</v>
      </c>
      <c r="F122" s="15">
        <v>1150</v>
      </c>
      <c r="G122" s="15">
        <v>1950</v>
      </c>
      <c r="H122" s="13" t="s">
        <v>53</v>
      </c>
      <c r="I122" s="14">
        <f t="shared" si="115"/>
        <v>29578</v>
      </c>
      <c r="J122" s="14">
        <f>SUM(J123:J126)</f>
        <v>20959</v>
      </c>
      <c r="K122" s="14">
        <f t="shared" si="199"/>
        <v>8619</v>
      </c>
      <c r="L122" s="14">
        <f>SUM(L123:L126)</f>
        <v>243</v>
      </c>
      <c r="M122" s="14">
        <f aca="true" t="shared" si="205" ref="M122:N122">SUM(M123:M126)</f>
        <v>7237</v>
      </c>
      <c r="N122" s="14">
        <f t="shared" si="205"/>
        <v>17063</v>
      </c>
      <c r="O122" s="14">
        <v>1150</v>
      </c>
      <c r="P122" s="13" t="s">
        <v>53</v>
      </c>
      <c r="Q122" s="14">
        <f aca="true" t="shared" si="206" ref="Q122">SUM(Q123:Q126)</f>
        <v>1963</v>
      </c>
      <c r="R122" s="14">
        <f aca="true" t="shared" si="207" ref="R122">SUM(R123:R126)</f>
        <v>1448</v>
      </c>
      <c r="S122" s="14">
        <f aca="true" t="shared" si="208" ref="S122">SUM(S123:S126)</f>
        <v>515</v>
      </c>
      <c r="T122" s="60">
        <f t="shared" si="90"/>
        <v>31541</v>
      </c>
      <c r="U122" s="60"/>
      <c r="V122" s="60">
        <f t="shared" si="98"/>
        <v>22407</v>
      </c>
      <c r="W122" s="60">
        <v>20919</v>
      </c>
      <c r="X122" s="60">
        <f t="shared" si="165"/>
        <v>1488</v>
      </c>
      <c r="Y122" s="60"/>
      <c r="Z122" s="60">
        <f aca="true" t="shared" si="209" ref="Z122:AB122">SUM(Z123:Z126)</f>
        <v>2299</v>
      </c>
      <c r="AA122" s="60">
        <f t="shared" si="209"/>
        <v>1055</v>
      </c>
      <c r="AB122" s="60">
        <f t="shared" si="209"/>
        <v>1244</v>
      </c>
      <c r="AC122" s="60">
        <f t="shared" si="96"/>
        <v>-811</v>
      </c>
      <c r="AD122" s="14"/>
      <c r="AE122">
        <v>1</v>
      </c>
      <c r="AF122">
        <v>20919</v>
      </c>
    </row>
    <row r="123" spans="1:34" s="3" customFormat="1" ht="15">
      <c r="A123" s="22" t="s">
        <v>157</v>
      </c>
      <c r="B123" s="25">
        <v>614001</v>
      </c>
      <c r="C123" s="16">
        <f t="shared" si="136"/>
        <v>14411</v>
      </c>
      <c r="D123" s="16">
        <v>10563</v>
      </c>
      <c r="E123" s="16">
        <v>3848</v>
      </c>
      <c r="F123" s="17">
        <v>1150</v>
      </c>
      <c r="G123" s="17">
        <v>1950</v>
      </c>
      <c r="H123" s="12">
        <v>0.6</v>
      </c>
      <c r="I123" s="16">
        <f t="shared" si="115"/>
        <v>1965</v>
      </c>
      <c r="J123" s="16">
        <f aca="true" t="shared" si="210" ref="J123:J128">ROUND((F123*D123*H123+G123*E123*H123)/10000,0)</f>
        <v>1179</v>
      </c>
      <c r="K123" s="16">
        <f t="shared" si="199"/>
        <v>786</v>
      </c>
      <c r="L123" s="16">
        <v>32</v>
      </c>
      <c r="M123" s="16">
        <v>1124</v>
      </c>
      <c r="N123" s="16">
        <f aca="true" t="shared" si="211" ref="N123:N126">L123*100-M123</f>
        <v>2076</v>
      </c>
      <c r="O123" s="16">
        <v>1150</v>
      </c>
      <c r="P123" s="16">
        <v>0.6</v>
      </c>
      <c r="Q123" s="16">
        <f aca="true" t="shared" si="212" ref="Q123:Q126">ROUND(N123*O123/10000,0)</f>
        <v>239</v>
      </c>
      <c r="R123" s="16">
        <f aca="true" t="shared" si="213" ref="R123:R126">ROUND(N123*O123*P123/10000,0)</f>
        <v>143</v>
      </c>
      <c r="S123" s="16">
        <f aca="true" t="shared" si="214" ref="S123:S126">Q123-R123</f>
        <v>96</v>
      </c>
      <c r="T123" s="61">
        <f t="shared" si="90"/>
        <v>2204</v>
      </c>
      <c r="U123" s="61"/>
      <c r="V123" s="61">
        <f t="shared" si="98"/>
        <v>1322</v>
      </c>
      <c r="W123" s="61">
        <v>2133</v>
      </c>
      <c r="X123" s="61">
        <f t="shared" si="165"/>
        <v>-811</v>
      </c>
      <c r="Y123" s="61"/>
      <c r="Z123" s="61">
        <f t="shared" si="99"/>
        <v>0</v>
      </c>
      <c r="AA123" s="61"/>
      <c r="AB123" s="61">
        <f>Z123-AA123</f>
        <v>0</v>
      </c>
      <c r="AC123" s="61">
        <f t="shared" si="96"/>
        <v>-811</v>
      </c>
      <c r="AD123" s="75" t="s">
        <v>158</v>
      </c>
      <c r="AF123" s="3">
        <v>2133</v>
      </c>
      <c r="AH123" s="3" t="e">
        <f>VLOOKUP(B123,'[2]Sheet1'!$B$4:$G$76,6,FALSE)</f>
        <v>#N/A</v>
      </c>
    </row>
    <row r="124" spans="1:34" s="3" customFormat="1" ht="14.25" customHeight="1">
      <c r="A124" s="22" t="s">
        <v>159</v>
      </c>
      <c r="B124" s="25">
        <v>614002</v>
      </c>
      <c r="C124" s="16">
        <f aca="true" t="shared" si="215" ref="C124:C127">D124+E124</f>
        <v>83890</v>
      </c>
      <c r="D124" s="16">
        <v>60150</v>
      </c>
      <c r="E124" s="16">
        <v>23740</v>
      </c>
      <c r="F124" s="17">
        <v>1150</v>
      </c>
      <c r="G124" s="17">
        <v>1950</v>
      </c>
      <c r="H124" s="12">
        <v>0.6</v>
      </c>
      <c r="I124" s="16">
        <f t="shared" si="115"/>
        <v>11547</v>
      </c>
      <c r="J124" s="16">
        <f t="shared" si="210"/>
        <v>6928</v>
      </c>
      <c r="K124" s="16">
        <f t="shared" si="199"/>
        <v>4619</v>
      </c>
      <c r="L124" s="16">
        <v>45</v>
      </c>
      <c r="M124" s="16">
        <v>1294</v>
      </c>
      <c r="N124" s="16">
        <f t="shared" si="211"/>
        <v>3206</v>
      </c>
      <c r="O124" s="16">
        <v>1150</v>
      </c>
      <c r="P124" s="16">
        <v>0.6</v>
      </c>
      <c r="Q124" s="16">
        <f t="shared" si="212"/>
        <v>369</v>
      </c>
      <c r="R124" s="16">
        <f t="shared" si="213"/>
        <v>221</v>
      </c>
      <c r="S124" s="16">
        <f t="shared" si="214"/>
        <v>148</v>
      </c>
      <c r="T124" s="61">
        <f t="shared" si="90"/>
        <v>11916</v>
      </c>
      <c r="U124" s="61"/>
      <c r="V124" s="61">
        <f t="shared" si="98"/>
        <v>7149</v>
      </c>
      <c r="W124" s="61">
        <v>5905</v>
      </c>
      <c r="X124" s="61">
        <f t="shared" si="165"/>
        <v>1244</v>
      </c>
      <c r="Y124" s="61"/>
      <c r="Z124" s="61">
        <f t="shared" si="99"/>
        <v>1244</v>
      </c>
      <c r="AA124" s="61"/>
      <c r="AB124" s="61">
        <f>Z124-AA124</f>
        <v>1244</v>
      </c>
      <c r="AC124" s="61">
        <f t="shared" si="96"/>
        <v>0</v>
      </c>
      <c r="AD124" s="75"/>
      <c r="AF124" s="3">
        <v>5905</v>
      </c>
      <c r="AH124" s="3" t="e">
        <f>VLOOKUP(B124,'[2]Sheet1'!$B$4:$G$76,6,FALSE)</f>
        <v>#N/A</v>
      </c>
    </row>
    <row r="125" spans="1:34" s="3" customFormat="1" ht="14.25" customHeight="1">
      <c r="A125" s="12" t="s">
        <v>160</v>
      </c>
      <c r="B125" s="25">
        <v>614004</v>
      </c>
      <c r="C125" s="16">
        <f t="shared" si="215"/>
        <v>64922</v>
      </c>
      <c r="D125" s="16">
        <v>47476</v>
      </c>
      <c r="E125" s="16">
        <v>17446</v>
      </c>
      <c r="F125" s="17">
        <v>1150</v>
      </c>
      <c r="G125" s="17">
        <v>1950</v>
      </c>
      <c r="H125" s="12">
        <v>0.8</v>
      </c>
      <c r="I125" s="16">
        <f t="shared" si="115"/>
        <v>8862</v>
      </c>
      <c r="J125" s="16">
        <f t="shared" si="210"/>
        <v>7089</v>
      </c>
      <c r="K125" s="16">
        <f t="shared" si="199"/>
        <v>1773</v>
      </c>
      <c r="L125" s="16">
        <v>73</v>
      </c>
      <c r="M125" s="16">
        <v>1707</v>
      </c>
      <c r="N125" s="16">
        <f t="shared" si="211"/>
        <v>5593</v>
      </c>
      <c r="O125" s="16">
        <v>1150</v>
      </c>
      <c r="P125" s="16">
        <v>0.8</v>
      </c>
      <c r="Q125" s="16">
        <f t="shared" si="212"/>
        <v>643</v>
      </c>
      <c r="R125" s="16">
        <f t="shared" si="213"/>
        <v>515</v>
      </c>
      <c r="S125" s="16">
        <f t="shared" si="214"/>
        <v>128</v>
      </c>
      <c r="T125" s="61">
        <f t="shared" si="90"/>
        <v>9505</v>
      </c>
      <c r="U125" s="61"/>
      <c r="V125" s="61">
        <f t="shared" si="98"/>
        <v>7604</v>
      </c>
      <c r="W125" s="61">
        <v>6888</v>
      </c>
      <c r="X125" s="61">
        <f t="shared" si="165"/>
        <v>716</v>
      </c>
      <c r="Y125" s="61"/>
      <c r="Z125" s="61">
        <f t="shared" si="99"/>
        <v>716</v>
      </c>
      <c r="AA125" s="61">
        <f>AH125</f>
        <v>716</v>
      </c>
      <c r="AB125" s="61">
        <f>Z125-AA125</f>
        <v>0</v>
      </c>
      <c r="AC125" s="61">
        <f t="shared" si="96"/>
        <v>0</v>
      </c>
      <c r="AD125" s="16"/>
      <c r="AF125" s="3">
        <v>6888</v>
      </c>
      <c r="AH125" s="3">
        <f>VLOOKUP(B125,'[2]Sheet1'!$B$4:$G$76,6,FALSE)</f>
        <v>716</v>
      </c>
    </row>
    <row r="126" spans="1:34" s="3" customFormat="1" ht="14.25" customHeight="1">
      <c r="A126" s="12" t="s">
        <v>161</v>
      </c>
      <c r="B126" s="25">
        <v>614005</v>
      </c>
      <c r="C126" s="16">
        <f t="shared" si="215"/>
        <v>52236</v>
      </c>
      <c r="D126" s="16">
        <v>37273</v>
      </c>
      <c r="E126" s="16">
        <v>14963</v>
      </c>
      <c r="F126" s="17">
        <v>1150</v>
      </c>
      <c r="G126" s="17">
        <v>1950</v>
      </c>
      <c r="H126" s="12">
        <v>0.8</v>
      </c>
      <c r="I126" s="16">
        <f t="shared" si="115"/>
        <v>7204</v>
      </c>
      <c r="J126" s="16">
        <f t="shared" si="210"/>
        <v>5763</v>
      </c>
      <c r="K126" s="16">
        <f t="shared" si="199"/>
        <v>1441</v>
      </c>
      <c r="L126" s="16">
        <v>93</v>
      </c>
      <c r="M126" s="16">
        <v>3112</v>
      </c>
      <c r="N126" s="16">
        <f t="shared" si="211"/>
        <v>6188</v>
      </c>
      <c r="O126" s="16">
        <v>1150</v>
      </c>
      <c r="P126" s="16">
        <v>0.8</v>
      </c>
      <c r="Q126" s="16">
        <f t="shared" si="212"/>
        <v>712</v>
      </c>
      <c r="R126" s="16">
        <f t="shared" si="213"/>
        <v>569</v>
      </c>
      <c r="S126" s="16">
        <f t="shared" si="214"/>
        <v>143</v>
      </c>
      <c r="T126" s="61">
        <f t="shared" si="90"/>
        <v>7916</v>
      </c>
      <c r="U126" s="61"/>
      <c r="V126" s="61">
        <f t="shared" si="98"/>
        <v>6332</v>
      </c>
      <c r="W126" s="61">
        <v>5993</v>
      </c>
      <c r="X126" s="61">
        <f t="shared" si="165"/>
        <v>339</v>
      </c>
      <c r="Y126" s="61"/>
      <c r="Z126" s="61">
        <f t="shared" si="99"/>
        <v>339</v>
      </c>
      <c r="AA126" s="61">
        <f>AH126</f>
        <v>339</v>
      </c>
      <c r="AB126" s="61">
        <f>Z126-AA126</f>
        <v>0</v>
      </c>
      <c r="AC126" s="61">
        <f t="shared" si="96"/>
        <v>0</v>
      </c>
      <c r="AD126" s="75"/>
      <c r="AF126" s="3">
        <v>5993</v>
      </c>
      <c r="AH126" s="3">
        <f>VLOOKUP(B126,'[2]Sheet1'!$B$4:$G$76,6,FALSE)</f>
        <v>339</v>
      </c>
    </row>
    <row r="127" spans="1:32" ht="14.25" customHeight="1">
      <c r="A127" s="13" t="s">
        <v>162</v>
      </c>
      <c r="B127" s="13"/>
      <c r="C127" s="14">
        <f t="shared" si="215"/>
        <v>122604</v>
      </c>
      <c r="D127" s="14">
        <f>SUM(D128)</f>
        <v>90325</v>
      </c>
      <c r="E127" s="14">
        <f>SUM(E128)</f>
        <v>32279</v>
      </c>
      <c r="F127" s="15">
        <v>1150</v>
      </c>
      <c r="G127" s="15">
        <v>1950</v>
      </c>
      <c r="H127" s="13">
        <v>0.8</v>
      </c>
      <c r="I127" s="14">
        <f t="shared" si="115"/>
        <v>16682</v>
      </c>
      <c r="J127" s="14">
        <f t="shared" si="210"/>
        <v>13345</v>
      </c>
      <c r="K127" s="14">
        <f t="shared" si="199"/>
        <v>3337</v>
      </c>
      <c r="L127" s="14">
        <f aca="true" t="shared" si="216" ref="L127:N127">SUM(L128)</f>
        <v>201</v>
      </c>
      <c r="M127" s="14">
        <f t="shared" si="216"/>
        <v>8789</v>
      </c>
      <c r="N127" s="14">
        <f t="shared" si="216"/>
        <v>11311</v>
      </c>
      <c r="O127" s="14">
        <v>1150</v>
      </c>
      <c r="P127" s="13">
        <v>0.8</v>
      </c>
      <c r="Q127" s="14">
        <f aca="true" t="shared" si="217" ref="Q127">SUM(Q128)</f>
        <v>1301</v>
      </c>
      <c r="R127" s="14">
        <f aca="true" t="shared" si="218" ref="R127">SUM(R128)</f>
        <v>1041</v>
      </c>
      <c r="S127" s="14">
        <f aca="true" t="shared" si="219" ref="S127">SUM(S128)</f>
        <v>260</v>
      </c>
      <c r="T127" s="60">
        <f t="shared" si="90"/>
        <v>17983</v>
      </c>
      <c r="U127" s="60"/>
      <c r="V127" s="60">
        <f t="shared" si="98"/>
        <v>14386</v>
      </c>
      <c r="W127" s="60">
        <v>13330</v>
      </c>
      <c r="X127" s="60">
        <f t="shared" si="165"/>
        <v>1056</v>
      </c>
      <c r="Y127" s="60"/>
      <c r="Z127" s="60">
        <f t="shared" si="99"/>
        <v>1056</v>
      </c>
      <c r="AA127" s="60">
        <f>AA128</f>
        <v>1056</v>
      </c>
      <c r="AB127" s="60">
        <f>AB128</f>
        <v>0</v>
      </c>
      <c r="AC127" s="60">
        <f t="shared" si="96"/>
        <v>0</v>
      </c>
      <c r="AD127" s="14"/>
      <c r="AE127">
        <v>1</v>
      </c>
      <c r="AF127">
        <v>13330</v>
      </c>
    </row>
    <row r="128" spans="1:34" s="3" customFormat="1" ht="14.25" customHeight="1">
      <c r="A128" s="12" t="s">
        <v>162</v>
      </c>
      <c r="B128" s="25">
        <v>614003</v>
      </c>
      <c r="C128" s="16">
        <f t="shared" si="136"/>
        <v>122604</v>
      </c>
      <c r="D128" s="16">
        <v>90325</v>
      </c>
      <c r="E128" s="16">
        <v>32279</v>
      </c>
      <c r="F128" s="17">
        <v>1150</v>
      </c>
      <c r="G128" s="17">
        <v>1950</v>
      </c>
      <c r="H128" s="12">
        <v>0.8</v>
      </c>
      <c r="I128" s="16">
        <f t="shared" si="115"/>
        <v>16682</v>
      </c>
      <c r="J128" s="16">
        <f t="shared" si="210"/>
        <v>13345</v>
      </c>
      <c r="K128" s="16">
        <f t="shared" si="199"/>
        <v>3337</v>
      </c>
      <c r="L128" s="16">
        <v>201</v>
      </c>
      <c r="M128" s="16">
        <v>8789</v>
      </c>
      <c r="N128" s="16">
        <f>L128*100-M128</f>
        <v>11311</v>
      </c>
      <c r="O128" s="16">
        <v>1150</v>
      </c>
      <c r="P128" s="16">
        <v>0.8</v>
      </c>
      <c r="Q128" s="16">
        <f aca="true" t="shared" si="220" ref="Q128">ROUND(N128*O128/10000,0)</f>
        <v>1301</v>
      </c>
      <c r="R128" s="16">
        <f aca="true" t="shared" si="221" ref="R128">ROUND(N128*O128*P128/10000,0)</f>
        <v>1041</v>
      </c>
      <c r="S128" s="16">
        <f aca="true" t="shared" si="222" ref="S128">Q128-R128</f>
        <v>260</v>
      </c>
      <c r="T128" s="61">
        <f t="shared" si="90"/>
        <v>17983</v>
      </c>
      <c r="U128" s="61"/>
      <c r="V128" s="61">
        <f t="shared" si="98"/>
        <v>14386</v>
      </c>
      <c r="W128" s="61">
        <v>13330</v>
      </c>
      <c r="X128" s="61">
        <f t="shared" si="165"/>
        <v>1056</v>
      </c>
      <c r="Y128" s="61"/>
      <c r="Z128" s="61">
        <f t="shared" si="99"/>
        <v>1056</v>
      </c>
      <c r="AA128" s="61">
        <f>AH128</f>
        <v>1056</v>
      </c>
      <c r="AB128" s="61">
        <f>Z128-AA128</f>
        <v>0</v>
      </c>
      <c r="AC128" s="61">
        <f t="shared" si="96"/>
        <v>0</v>
      </c>
      <c r="AD128" s="75"/>
      <c r="AF128" s="3">
        <v>13330</v>
      </c>
      <c r="AH128" s="3">
        <f>VLOOKUP(B128,'[2]Sheet1'!$B$4:$G$76,6,FALSE)</f>
        <v>1056</v>
      </c>
    </row>
    <row r="129" spans="1:32" ht="14.25" customHeight="1">
      <c r="A129" s="13" t="s">
        <v>163</v>
      </c>
      <c r="B129" s="13"/>
      <c r="C129" s="14">
        <f t="shared" si="136"/>
        <v>471876</v>
      </c>
      <c r="D129" s="14">
        <f>SUM(D130:D136)</f>
        <v>340028</v>
      </c>
      <c r="E129" s="14">
        <f aca="true" t="shared" si="223" ref="E129:N129">SUM(E130:E136)</f>
        <v>131848</v>
      </c>
      <c r="F129" s="15">
        <v>1150</v>
      </c>
      <c r="G129" s="15">
        <v>1950</v>
      </c>
      <c r="H129" s="13" t="s">
        <v>53</v>
      </c>
      <c r="I129" s="14">
        <f>SUM(I130:I136)</f>
        <v>64815</v>
      </c>
      <c r="J129" s="14">
        <f t="shared" si="223"/>
        <v>44821</v>
      </c>
      <c r="K129" s="14">
        <f t="shared" si="223"/>
        <v>19994</v>
      </c>
      <c r="L129" s="14">
        <f t="shared" si="223"/>
        <v>165</v>
      </c>
      <c r="M129" s="14">
        <f t="shared" si="223"/>
        <v>8261</v>
      </c>
      <c r="N129" s="14">
        <f t="shared" si="223"/>
        <v>8139</v>
      </c>
      <c r="O129" s="14">
        <v>1150</v>
      </c>
      <c r="P129" s="13" t="s">
        <v>53</v>
      </c>
      <c r="Q129" s="14">
        <f aca="true" t="shared" si="224" ref="Q129:S129">SUM(Q130:Q136)</f>
        <v>936</v>
      </c>
      <c r="R129" s="14">
        <f t="shared" si="224"/>
        <v>748</v>
      </c>
      <c r="S129" s="14">
        <f t="shared" si="224"/>
        <v>188</v>
      </c>
      <c r="T129" s="60">
        <f t="shared" si="90"/>
        <v>65751</v>
      </c>
      <c r="U129" s="60">
        <v>-292</v>
      </c>
      <c r="V129" s="60">
        <f t="shared" si="98"/>
        <v>45277</v>
      </c>
      <c r="W129" s="60">
        <v>43268</v>
      </c>
      <c r="X129" s="60">
        <f t="shared" si="165"/>
        <v>2009</v>
      </c>
      <c r="Y129" s="60"/>
      <c r="Z129" s="60">
        <f aca="true" t="shared" si="225" ref="Z129:AB129">SUM(Z130:Z136)</f>
        <v>2013</v>
      </c>
      <c r="AA129" s="60">
        <f t="shared" si="225"/>
        <v>1383</v>
      </c>
      <c r="AB129" s="60">
        <f t="shared" si="225"/>
        <v>630</v>
      </c>
      <c r="AC129" s="60">
        <f t="shared" si="96"/>
        <v>-4</v>
      </c>
      <c r="AD129" s="14"/>
      <c r="AE129">
        <v>1</v>
      </c>
      <c r="AF129">
        <v>43268</v>
      </c>
    </row>
    <row r="130" spans="1:34" s="3" customFormat="1" ht="14.25" customHeight="1">
      <c r="A130" s="22" t="s">
        <v>164</v>
      </c>
      <c r="B130" s="25">
        <v>615001</v>
      </c>
      <c r="C130" s="16">
        <f t="shared" si="136"/>
        <v>6643</v>
      </c>
      <c r="D130" s="16">
        <v>2706</v>
      </c>
      <c r="E130" s="16">
        <v>3937</v>
      </c>
      <c r="F130" s="17">
        <v>1150</v>
      </c>
      <c r="G130" s="17">
        <v>1950</v>
      </c>
      <c r="H130" s="12">
        <v>0.6</v>
      </c>
      <c r="I130" s="16">
        <f aca="true" t="shared" si="226" ref="I130:I193">ROUND((D130*F130+E130*G130)/10000,0)</f>
        <v>1079</v>
      </c>
      <c r="J130" s="16">
        <f aca="true" t="shared" si="227" ref="J130:J142">ROUND((F130*D130*H130+G130*E130*H130)/10000,0)</f>
        <v>647</v>
      </c>
      <c r="K130" s="16">
        <f aca="true" t="shared" si="228" ref="K130:K142">I130-J130</f>
        <v>432</v>
      </c>
      <c r="L130" s="16">
        <v>0</v>
      </c>
      <c r="M130" s="16">
        <v>0</v>
      </c>
      <c r="N130" s="16">
        <f aca="true" t="shared" si="229" ref="N130:N136">L130*100-M130</f>
        <v>0</v>
      </c>
      <c r="O130" s="16">
        <v>1150</v>
      </c>
      <c r="P130" s="16">
        <v>0.6</v>
      </c>
      <c r="Q130" s="16">
        <f aca="true" t="shared" si="230" ref="Q130:Q136">ROUND(N130*O130/10000,0)</f>
        <v>0</v>
      </c>
      <c r="R130" s="16">
        <f aca="true" t="shared" si="231" ref="R130:R136">ROUND(N130*O130*P130/10000,0)</f>
        <v>0</v>
      </c>
      <c r="S130" s="16">
        <f aca="true" t="shared" si="232" ref="S130:S136">Q130-R130</f>
        <v>0</v>
      </c>
      <c r="T130" s="61">
        <f t="shared" si="90"/>
        <v>1079</v>
      </c>
      <c r="U130" s="61"/>
      <c r="V130" s="61">
        <f t="shared" si="98"/>
        <v>647</v>
      </c>
      <c r="W130" s="61">
        <v>0</v>
      </c>
      <c r="X130" s="61">
        <f t="shared" si="165"/>
        <v>647</v>
      </c>
      <c r="Y130" s="61"/>
      <c r="Z130" s="61">
        <f t="shared" si="99"/>
        <v>647</v>
      </c>
      <c r="AA130" s="61">
        <f>AH130</f>
        <v>647</v>
      </c>
      <c r="AB130" s="61">
        <f aca="true" t="shared" si="233" ref="AB130:AB136">Z130-AA130</f>
        <v>0</v>
      </c>
      <c r="AC130" s="61">
        <f t="shared" si="96"/>
        <v>0</v>
      </c>
      <c r="AD130" s="16"/>
      <c r="AF130" s="3">
        <v>0</v>
      </c>
      <c r="AH130" s="3">
        <f>VLOOKUP(B130,'[2]Sheet1'!$B$4:$G$76,6,FALSE)</f>
        <v>647</v>
      </c>
    </row>
    <row r="131" spans="1:34" s="3" customFormat="1" ht="14.25" customHeight="1">
      <c r="A131" s="12" t="s">
        <v>165</v>
      </c>
      <c r="B131" s="25">
        <v>615002</v>
      </c>
      <c r="C131" s="16">
        <f t="shared" si="136"/>
        <v>55580</v>
      </c>
      <c r="D131" s="16">
        <v>39320</v>
      </c>
      <c r="E131" s="16">
        <v>16260</v>
      </c>
      <c r="F131" s="17">
        <v>1150</v>
      </c>
      <c r="G131" s="17">
        <v>1950</v>
      </c>
      <c r="H131" s="12">
        <v>0.6</v>
      </c>
      <c r="I131" s="16">
        <f t="shared" si="226"/>
        <v>7693</v>
      </c>
      <c r="J131" s="16">
        <f t="shared" si="227"/>
        <v>4616</v>
      </c>
      <c r="K131" s="16">
        <f t="shared" si="228"/>
        <v>3077</v>
      </c>
      <c r="L131" s="16">
        <v>1</v>
      </c>
      <c r="M131" s="16">
        <v>0</v>
      </c>
      <c r="N131" s="16">
        <v>0</v>
      </c>
      <c r="O131" s="16">
        <v>1150</v>
      </c>
      <c r="P131" s="16">
        <v>0.6</v>
      </c>
      <c r="Q131" s="16">
        <f t="shared" si="230"/>
        <v>0</v>
      </c>
      <c r="R131" s="16">
        <f t="shared" si="231"/>
        <v>0</v>
      </c>
      <c r="S131" s="16">
        <f t="shared" si="232"/>
        <v>0</v>
      </c>
      <c r="T131" s="61">
        <f t="shared" si="90"/>
        <v>7693</v>
      </c>
      <c r="U131" s="61"/>
      <c r="V131" s="61">
        <f t="shared" si="98"/>
        <v>4616</v>
      </c>
      <c r="W131" s="61">
        <v>4396</v>
      </c>
      <c r="X131" s="61">
        <f t="shared" si="165"/>
        <v>220</v>
      </c>
      <c r="Y131" s="61"/>
      <c r="Z131" s="61">
        <f t="shared" si="99"/>
        <v>220</v>
      </c>
      <c r="AA131" s="61">
        <f>AH131</f>
        <v>220</v>
      </c>
      <c r="AB131" s="61">
        <f t="shared" si="233"/>
        <v>0</v>
      </c>
      <c r="AC131" s="61">
        <f t="shared" si="96"/>
        <v>0</v>
      </c>
      <c r="AD131" s="16"/>
      <c r="AF131" s="3">
        <v>4396</v>
      </c>
      <c r="AH131" s="3">
        <f>VLOOKUP(B131,'[2]Sheet1'!$B$4:$G$76,6,FALSE)</f>
        <v>220</v>
      </c>
    </row>
    <row r="132" spans="1:34" s="3" customFormat="1" ht="14.25" customHeight="1">
      <c r="A132" s="22" t="s">
        <v>166</v>
      </c>
      <c r="B132" s="25">
        <v>615003</v>
      </c>
      <c r="C132" s="16">
        <f t="shared" si="136"/>
        <v>80071</v>
      </c>
      <c r="D132" s="16">
        <v>58015</v>
      </c>
      <c r="E132" s="16">
        <v>22056</v>
      </c>
      <c r="F132" s="17">
        <v>1150</v>
      </c>
      <c r="G132" s="17">
        <v>1950</v>
      </c>
      <c r="H132" s="12">
        <v>0.6</v>
      </c>
      <c r="I132" s="16">
        <f t="shared" si="226"/>
        <v>10973</v>
      </c>
      <c r="J132" s="16">
        <f t="shared" si="227"/>
        <v>6584</v>
      </c>
      <c r="K132" s="16">
        <f t="shared" si="228"/>
        <v>4389</v>
      </c>
      <c r="L132" s="16">
        <v>0</v>
      </c>
      <c r="M132" s="16">
        <v>0</v>
      </c>
      <c r="N132" s="16">
        <f t="shared" si="229"/>
        <v>0</v>
      </c>
      <c r="O132" s="16">
        <v>1150</v>
      </c>
      <c r="P132" s="16">
        <v>0.6</v>
      </c>
      <c r="Q132" s="16">
        <f t="shared" si="230"/>
        <v>0</v>
      </c>
      <c r="R132" s="16">
        <f t="shared" si="231"/>
        <v>0</v>
      </c>
      <c r="S132" s="16">
        <f t="shared" si="232"/>
        <v>0</v>
      </c>
      <c r="T132" s="61">
        <f t="shared" si="90"/>
        <v>10973</v>
      </c>
      <c r="U132" s="61"/>
      <c r="V132" s="61">
        <f t="shared" si="98"/>
        <v>6584</v>
      </c>
      <c r="W132" s="61">
        <v>6421</v>
      </c>
      <c r="X132" s="61">
        <f t="shared" si="165"/>
        <v>163</v>
      </c>
      <c r="Y132" s="61"/>
      <c r="Z132" s="61">
        <f t="shared" si="99"/>
        <v>163</v>
      </c>
      <c r="AA132" s="61">
        <f>AH132</f>
        <v>163</v>
      </c>
      <c r="AB132" s="61">
        <f t="shared" si="233"/>
        <v>0</v>
      </c>
      <c r="AC132" s="61">
        <f t="shared" si="96"/>
        <v>0</v>
      </c>
      <c r="AD132" s="75"/>
      <c r="AF132" s="3">
        <v>6421</v>
      </c>
      <c r="AH132" s="3">
        <f>VLOOKUP(B132,'[2]Sheet1'!$B$4:$G$76,6,FALSE)</f>
        <v>163</v>
      </c>
    </row>
    <row r="133" spans="1:34" s="3" customFormat="1" ht="15">
      <c r="A133" s="31" t="s">
        <v>167</v>
      </c>
      <c r="B133" s="25">
        <v>615004</v>
      </c>
      <c r="C133" s="16">
        <f t="shared" si="136"/>
        <v>82182</v>
      </c>
      <c r="D133" s="16">
        <v>59119</v>
      </c>
      <c r="E133" s="16">
        <v>23063</v>
      </c>
      <c r="F133" s="17">
        <v>1150</v>
      </c>
      <c r="G133" s="17">
        <v>1950</v>
      </c>
      <c r="H133" s="12">
        <v>0.6</v>
      </c>
      <c r="I133" s="16">
        <f t="shared" si="226"/>
        <v>11296</v>
      </c>
      <c r="J133" s="16">
        <f t="shared" si="227"/>
        <v>6778</v>
      </c>
      <c r="K133" s="16">
        <f t="shared" si="228"/>
        <v>4518</v>
      </c>
      <c r="L133" s="16">
        <v>0</v>
      </c>
      <c r="M133" s="16">
        <v>0</v>
      </c>
      <c r="N133" s="16">
        <f t="shared" si="229"/>
        <v>0</v>
      </c>
      <c r="O133" s="16">
        <v>1150</v>
      </c>
      <c r="P133" s="16">
        <v>0.6</v>
      </c>
      <c r="Q133" s="16">
        <f t="shared" si="230"/>
        <v>0</v>
      </c>
      <c r="R133" s="16">
        <f t="shared" si="231"/>
        <v>0</v>
      </c>
      <c r="S133" s="16">
        <f t="shared" si="232"/>
        <v>0</v>
      </c>
      <c r="T133" s="61">
        <f t="shared" si="90"/>
        <v>11296</v>
      </c>
      <c r="U133" s="61"/>
      <c r="V133" s="61">
        <f t="shared" si="98"/>
        <v>6778</v>
      </c>
      <c r="W133" s="61">
        <v>6305</v>
      </c>
      <c r="X133" s="61">
        <f t="shared" si="165"/>
        <v>473</v>
      </c>
      <c r="Y133" s="61"/>
      <c r="Z133" s="61">
        <f t="shared" si="99"/>
        <v>473</v>
      </c>
      <c r="AA133" s="61"/>
      <c r="AB133" s="61">
        <f t="shared" si="233"/>
        <v>473</v>
      </c>
      <c r="AC133" s="61">
        <f t="shared" si="96"/>
        <v>0</v>
      </c>
      <c r="AD133" s="75" t="s">
        <v>168</v>
      </c>
      <c r="AF133" s="3">
        <v>6305</v>
      </c>
      <c r="AH133" s="3" t="e">
        <f>VLOOKUP(B133,'[2]Sheet1'!$B$4:$G$76,6,FALSE)</f>
        <v>#N/A</v>
      </c>
    </row>
    <row r="134" spans="1:34" s="3" customFormat="1" ht="15">
      <c r="A134" s="12" t="s">
        <v>169</v>
      </c>
      <c r="B134" s="25">
        <v>615005</v>
      </c>
      <c r="C134" s="16">
        <f t="shared" si="136"/>
        <v>31491</v>
      </c>
      <c r="D134" s="16">
        <v>25380</v>
      </c>
      <c r="E134" s="16">
        <v>6111</v>
      </c>
      <c r="F134" s="17">
        <v>1150</v>
      </c>
      <c r="G134" s="17">
        <v>1950</v>
      </c>
      <c r="H134" s="12">
        <v>0.6</v>
      </c>
      <c r="I134" s="16">
        <f t="shared" si="226"/>
        <v>4110</v>
      </c>
      <c r="J134" s="16">
        <f t="shared" si="227"/>
        <v>2466</v>
      </c>
      <c r="K134" s="16">
        <f t="shared" si="228"/>
        <v>1644</v>
      </c>
      <c r="L134" s="16">
        <v>0</v>
      </c>
      <c r="M134" s="16">
        <v>0</v>
      </c>
      <c r="N134" s="16">
        <f t="shared" si="229"/>
        <v>0</v>
      </c>
      <c r="O134" s="16">
        <v>1150</v>
      </c>
      <c r="P134" s="16">
        <v>0.6</v>
      </c>
      <c r="Q134" s="16">
        <f t="shared" si="230"/>
        <v>0</v>
      </c>
      <c r="R134" s="16">
        <f t="shared" si="231"/>
        <v>0</v>
      </c>
      <c r="S134" s="16">
        <f t="shared" si="232"/>
        <v>0</v>
      </c>
      <c r="T134" s="61">
        <f t="shared" si="90"/>
        <v>4110</v>
      </c>
      <c r="U134" s="61"/>
      <c r="V134" s="61">
        <f t="shared" si="98"/>
        <v>2466</v>
      </c>
      <c r="W134" s="61">
        <v>2470</v>
      </c>
      <c r="X134" s="61">
        <f t="shared" si="165"/>
        <v>-4</v>
      </c>
      <c r="Y134" s="61"/>
      <c r="Z134" s="61">
        <f t="shared" si="99"/>
        <v>0</v>
      </c>
      <c r="AA134" s="61"/>
      <c r="AB134" s="61">
        <f t="shared" si="233"/>
        <v>0</v>
      </c>
      <c r="AC134" s="61">
        <f t="shared" si="96"/>
        <v>-4</v>
      </c>
      <c r="AD134" s="16"/>
      <c r="AF134" s="3">
        <v>2470</v>
      </c>
      <c r="AH134" s="3" t="e">
        <f>VLOOKUP(B134,'[2]Sheet1'!$B$4:$G$76,6,FALSE)</f>
        <v>#N/A</v>
      </c>
    </row>
    <row r="135" spans="1:34" s="3" customFormat="1" ht="14.25" customHeight="1">
      <c r="A135" s="12" t="s">
        <v>170</v>
      </c>
      <c r="B135" s="25">
        <v>615008</v>
      </c>
      <c r="C135" s="16">
        <f t="shared" si="136"/>
        <v>119712</v>
      </c>
      <c r="D135" s="16">
        <v>84728</v>
      </c>
      <c r="E135" s="16">
        <v>34984</v>
      </c>
      <c r="F135" s="17">
        <v>1150</v>
      </c>
      <c r="G135" s="17">
        <v>1950</v>
      </c>
      <c r="H135" s="12">
        <v>0.8</v>
      </c>
      <c r="I135" s="16">
        <f t="shared" si="226"/>
        <v>16566</v>
      </c>
      <c r="J135" s="16">
        <f t="shared" si="227"/>
        <v>13252</v>
      </c>
      <c r="K135" s="16">
        <f t="shared" si="228"/>
        <v>3314</v>
      </c>
      <c r="L135" s="16">
        <v>151</v>
      </c>
      <c r="M135" s="16">
        <v>7150</v>
      </c>
      <c r="N135" s="16">
        <f t="shared" si="229"/>
        <v>7950</v>
      </c>
      <c r="O135" s="16">
        <v>1150</v>
      </c>
      <c r="P135" s="16">
        <v>0.8</v>
      </c>
      <c r="Q135" s="16">
        <f t="shared" si="230"/>
        <v>914</v>
      </c>
      <c r="R135" s="16">
        <f t="shared" si="231"/>
        <v>731</v>
      </c>
      <c r="S135" s="16">
        <f t="shared" si="232"/>
        <v>183</v>
      </c>
      <c r="T135" s="61">
        <f aca="true" t="shared" si="234" ref="T135:T198">I135+Q135</f>
        <v>17480</v>
      </c>
      <c r="U135" s="61">
        <v>-231</v>
      </c>
      <c r="V135" s="61">
        <f t="shared" si="98"/>
        <v>13752</v>
      </c>
      <c r="W135" s="61">
        <v>13595</v>
      </c>
      <c r="X135" s="61">
        <f aca="true" t="shared" si="235" ref="X135:X165">V135-W135</f>
        <v>157</v>
      </c>
      <c r="Y135" s="61"/>
      <c r="Z135" s="61">
        <f t="shared" si="99"/>
        <v>157</v>
      </c>
      <c r="AA135" s="61"/>
      <c r="AB135" s="61">
        <f t="shared" si="233"/>
        <v>157</v>
      </c>
      <c r="AC135" s="61">
        <f t="shared" si="96"/>
        <v>0</v>
      </c>
      <c r="AD135" s="16"/>
      <c r="AF135" s="3">
        <v>13595</v>
      </c>
      <c r="AH135" s="3" t="e">
        <f>VLOOKUP(B135,'[2]Sheet1'!$B$4:$G$76,6,FALSE)</f>
        <v>#N/A</v>
      </c>
    </row>
    <row r="136" spans="1:34" s="3" customFormat="1" ht="14.25" customHeight="1">
      <c r="A136" s="12" t="s">
        <v>171</v>
      </c>
      <c r="B136" s="25">
        <v>615009</v>
      </c>
      <c r="C136" s="16">
        <f t="shared" si="136"/>
        <v>96197</v>
      </c>
      <c r="D136" s="16">
        <v>70760</v>
      </c>
      <c r="E136" s="16">
        <v>25437</v>
      </c>
      <c r="F136" s="17">
        <v>1150</v>
      </c>
      <c r="G136" s="17">
        <v>1950</v>
      </c>
      <c r="H136" s="12">
        <v>0.8</v>
      </c>
      <c r="I136" s="16">
        <f t="shared" si="226"/>
        <v>13098</v>
      </c>
      <c r="J136" s="16">
        <f t="shared" si="227"/>
        <v>10478</v>
      </c>
      <c r="K136" s="16">
        <f t="shared" si="228"/>
        <v>2620</v>
      </c>
      <c r="L136" s="16">
        <v>13</v>
      </c>
      <c r="M136" s="16">
        <v>1111</v>
      </c>
      <c r="N136" s="16">
        <f t="shared" si="229"/>
        <v>189</v>
      </c>
      <c r="O136" s="16">
        <v>1150</v>
      </c>
      <c r="P136" s="16">
        <v>0.8</v>
      </c>
      <c r="Q136" s="16">
        <f t="shared" si="230"/>
        <v>22</v>
      </c>
      <c r="R136" s="16">
        <f t="shared" si="231"/>
        <v>17</v>
      </c>
      <c r="S136" s="16">
        <f t="shared" si="232"/>
        <v>5</v>
      </c>
      <c r="T136" s="61">
        <f t="shared" si="234"/>
        <v>13120</v>
      </c>
      <c r="U136" s="61">
        <v>-61</v>
      </c>
      <c r="V136" s="61">
        <f t="shared" si="98"/>
        <v>10434</v>
      </c>
      <c r="W136" s="61">
        <v>10081</v>
      </c>
      <c r="X136" s="61">
        <f t="shared" si="235"/>
        <v>353</v>
      </c>
      <c r="Y136" s="61"/>
      <c r="Z136" s="61">
        <f t="shared" si="99"/>
        <v>353</v>
      </c>
      <c r="AA136" s="61">
        <f>AH136</f>
        <v>353</v>
      </c>
      <c r="AB136" s="61">
        <f t="shared" si="233"/>
        <v>0</v>
      </c>
      <c r="AC136" s="61">
        <f aca="true" t="shared" si="236" ref="AC136:AC199">X136+Y136-Z136</f>
        <v>0</v>
      </c>
      <c r="AD136" s="16"/>
      <c r="AF136" s="3">
        <v>10081</v>
      </c>
      <c r="AH136" s="3">
        <f>VLOOKUP(B136,'[2]Sheet1'!$B$4:$G$76,6,FALSE)</f>
        <v>353</v>
      </c>
    </row>
    <row r="137" spans="1:32" ht="14.25" customHeight="1">
      <c r="A137" s="13" t="s">
        <v>172</v>
      </c>
      <c r="B137" s="13"/>
      <c r="C137" s="14">
        <f t="shared" si="136"/>
        <v>179670</v>
      </c>
      <c r="D137" s="14">
        <f>SUM(D138)</f>
        <v>128012</v>
      </c>
      <c r="E137" s="14">
        <f>SUM(E138)</f>
        <v>51658</v>
      </c>
      <c r="F137" s="15">
        <v>1150</v>
      </c>
      <c r="G137" s="15">
        <v>1950</v>
      </c>
      <c r="H137" s="13">
        <v>0.8</v>
      </c>
      <c r="I137" s="14">
        <f t="shared" si="226"/>
        <v>24795</v>
      </c>
      <c r="J137" s="14">
        <f t="shared" si="227"/>
        <v>19836</v>
      </c>
      <c r="K137" s="14">
        <f t="shared" si="228"/>
        <v>4959</v>
      </c>
      <c r="L137" s="14">
        <f aca="true" t="shared" si="237" ref="L137:N137">SUM(L138)</f>
        <v>145</v>
      </c>
      <c r="M137" s="14">
        <f t="shared" si="237"/>
        <v>8482</v>
      </c>
      <c r="N137" s="14">
        <f t="shared" si="237"/>
        <v>6018</v>
      </c>
      <c r="O137" s="14">
        <v>1150</v>
      </c>
      <c r="P137" s="13">
        <v>0.8</v>
      </c>
      <c r="Q137" s="14">
        <f aca="true" t="shared" si="238" ref="Q137">SUM(Q138)</f>
        <v>692</v>
      </c>
      <c r="R137" s="14">
        <f aca="true" t="shared" si="239" ref="R137">SUM(R138)</f>
        <v>554</v>
      </c>
      <c r="S137" s="14">
        <f aca="true" t="shared" si="240" ref="S137">SUM(S138)</f>
        <v>138</v>
      </c>
      <c r="T137" s="60">
        <f t="shared" si="234"/>
        <v>25487</v>
      </c>
      <c r="U137" s="60"/>
      <c r="V137" s="60">
        <f aca="true" t="shared" si="241" ref="V137:V200">J137+R137+U137</f>
        <v>20390</v>
      </c>
      <c r="W137" s="60">
        <v>20084</v>
      </c>
      <c r="X137" s="60">
        <f t="shared" si="235"/>
        <v>306</v>
      </c>
      <c r="Y137" s="60"/>
      <c r="Z137" s="60">
        <f aca="true" t="shared" si="242" ref="Z137:Z200">MAX(X137+Y137,0)</f>
        <v>306</v>
      </c>
      <c r="AA137" s="60">
        <f>AA138</f>
        <v>306</v>
      </c>
      <c r="AB137" s="60">
        <f>AB138</f>
        <v>0</v>
      </c>
      <c r="AC137" s="60">
        <f t="shared" si="236"/>
        <v>0</v>
      </c>
      <c r="AD137" s="14"/>
      <c r="AE137">
        <v>1</v>
      </c>
      <c r="AF137">
        <v>20084</v>
      </c>
    </row>
    <row r="138" spans="1:34" s="3" customFormat="1" ht="14.25" customHeight="1">
      <c r="A138" s="12" t="s">
        <v>172</v>
      </c>
      <c r="B138" s="25">
        <v>615006</v>
      </c>
      <c r="C138" s="16">
        <f t="shared" si="136"/>
        <v>179670</v>
      </c>
      <c r="D138" s="16">
        <v>128012</v>
      </c>
      <c r="E138" s="16">
        <v>51658</v>
      </c>
      <c r="F138" s="17">
        <v>1150</v>
      </c>
      <c r="G138" s="17">
        <v>1950</v>
      </c>
      <c r="H138" s="12">
        <v>0.8</v>
      </c>
      <c r="I138" s="16">
        <f t="shared" si="226"/>
        <v>24795</v>
      </c>
      <c r="J138" s="16">
        <f t="shared" si="227"/>
        <v>19836</v>
      </c>
      <c r="K138" s="16">
        <f t="shared" si="228"/>
        <v>4959</v>
      </c>
      <c r="L138" s="16">
        <v>145</v>
      </c>
      <c r="M138" s="16">
        <v>8482</v>
      </c>
      <c r="N138" s="16">
        <f>L138*100-M138</f>
        <v>6018</v>
      </c>
      <c r="O138" s="16">
        <v>1150</v>
      </c>
      <c r="P138" s="16">
        <v>0.8</v>
      </c>
      <c r="Q138" s="16">
        <f aca="true" t="shared" si="243" ref="Q138">ROUND(N138*O138/10000,0)</f>
        <v>692</v>
      </c>
      <c r="R138" s="16">
        <f aca="true" t="shared" si="244" ref="R138">ROUND(N138*O138*P138/10000,0)</f>
        <v>554</v>
      </c>
      <c r="S138" s="16">
        <f aca="true" t="shared" si="245" ref="S138">Q138-R138</f>
        <v>138</v>
      </c>
      <c r="T138" s="61">
        <f t="shared" si="234"/>
        <v>25487</v>
      </c>
      <c r="U138" s="61"/>
      <c r="V138" s="61">
        <f t="shared" si="241"/>
        <v>20390</v>
      </c>
      <c r="W138" s="61">
        <v>20084</v>
      </c>
      <c r="X138" s="61">
        <f t="shared" si="235"/>
        <v>306</v>
      </c>
      <c r="Y138" s="61"/>
      <c r="Z138" s="61">
        <f t="shared" si="242"/>
        <v>306</v>
      </c>
      <c r="AA138" s="61">
        <f>AH138</f>
        <v>306</v>
      </c>
      <c r="AB138" s="61">
        <f>Z138-AA138</f>
        <v>0</v>
      </c>
      <c r="AC138" s="61">
        <f t="shared" si="236"/>
        <v>0</v>
      </c>
      <c r="AD138" s="16"/>
      <c r="AF138" s="3">
        <v>20084</v>
      </c>
      <c r="AH138" s="3">
        <f>VLOOKUP(B138,'[2]Sheet1'!$B$4:$G$76,6,FALSE)</f>
        <v>306</v>
      </c>
    </row>
    <row r="139" spans="1:32" ht="14.25" customHeight="1">
      <c r="A139" s="13" t="s">
        <v>173</v>
      </c>
      <c r="B139" s="13"/>
      <c r="C139" s="14">
        <f t="shared" si="136"/>
        <v>194805</v>
      </c>
      <c r="D139" s="14">
        <f aca="true" t="shared" si="246" ref="D139:E139">SUM(D140)</f>
        <v>139420</v>
      </c>
      <c r="E139" s="14">
        <f t="shared" si="246"/>
        <v>55385</v>
      </c>
      <c r="F139" s="15">
        <v>1150</v>
      </c>
      <c r="G139" s="15">
        <v>1950</v>
      </c>
      <c r="H139" s="13">
        <v>0.8</v>
      </c>
      <c r="I139" s="14">
        <f t="shared" si="226"/>
        <v>26833</v>
      </c>
      <c r="J139" s="14">
        <f t="shared" si="227"/>
        <v>21467</v>
      </c>
      <c r="K139" s="14">
        <f t="shared" si="228"/>
        <v>5366</v>
      </c>
      <c r="L139" s="14">
        <f aca="true" t="shared" si="247" ref="L139:N139">SUM(L140)</f>
        <v>103</v>
      </c>
      <c r="M139" s="14">
        <f t="shared" si="247"/>
        <v>6258</v>
      </c>
      <c r="N139" s="14">
        <f t="shared" si="247"/>
        <v>4042</v>
      </c>
      <c r="O139" s="14">
        <v>1150</v>
      </c>
      <c r="P139" s="13">
        <v>0.8</v>
      </c>
      <c r="Q139" s="14">
        <f aca="true" t="shared" si="248" ref="Q139">SUM(Q140)</f>
        <v>465</v>
      </c>
      <c r="R139" s="14">
        <f aca="true" t="shared" si="249" ref="R139">SUM(R140)</f>
        <v>372</v>
      </c>
      <c r="S139" s="14">
        <f aca="true" t="shared" si="250" ref="S139">SUM(S140)</f>
        <v>93</v>
      </c>
      <c r="T139" s="60">
        <f t="shared" si="234"/>
        <v>27298</v>
      </c>
      <c r="U139" s="60"/>
      <c r="V139" s="60">
        <f t="shared" si="241"/>
        <v>21839</v>
      </c>
      <c r="W139" s="60">
        <v>20856</v>
      </c>
      <c r="X139" s="60">
        <f t="shared" si="235"/>
        <v>983</v>
      </c>
      <c r="Y139" s="60"/>
      <c r="Z139" s="60">
        <f t="shared" si="242"/>
        <v>983</v>
      </c>
      <c r="AA139" s="60">
        <f>AA140</f>
        <v>983</v>
      </c>
      <c r="AB139" s="60">
        <f>AB140</f>
        <v>0</v>
      </c>
      <c r="AC139" s="60">
        <f t="shared" si="236"/>
        <v>0</v>
      </c>
      <c r="AD139" s="14"/>
      <c r="AE139">
        <v>1</v>
      </c>
      <c r="AF139">
        <v>20856</v>
      </c>
    </row>
    <row r="140" spans="1:34" s="3" customFormat="1" ht="14.25" customHeight="1">
      <c r="A140" s="12" t="s">
        <v>173</v>
      </c>
      <c r="B140" s="25">
        <v>615007</v>
      </c>
      <c r="C140" s="16">
        <f t="shared" si="136"/>
        <v>194805</v>
      </c>
      <c r="D140" s="16">
        <v>139420</v>
      </c>
      <c r="E140" s="16">
        <v>55385</v>
      </c>
      <c r="F140" s="17">
        <v>1150</v>
      </c>
      <c r="G140" s="17">
        <v>1950</v>
      </c>
      <c r="H140" s="12">
        <v>0.8</v>
      </c>
      <c r="I140" s="16">
        <f t="shared" si="226"/>
        <v>26833</v>
      </c>
      <c r="J140" s="16">
        <f t="shared" si="227"/>
        <v>21467</v>
      </c>
      <c r="K140" s="16">
        <f t="shared" si="228"/>
        <v>5366</v>
      </c>
      <c r="L140" s="16">
        <v>103</v>
      </c>
      <c r="M140" s="16">
        <v>6258</v>
      </c>
      <c r="N140" s="16">
        <f>L140*100-M140</f>
        <v>4042</v>
      </c>
      <c r="O140" s="16">
        <v>1150</v>
      </c>
      <c r="P140" s="16">
        <v>0.8</v>
      </c>
      <c r="Q140" s="16">
        <f aca="true" t="shared" si="251" ref="Q140">ROUND(N140*O140/10000,0)</f>
        <v>465</v>
      </c>
      <c r="R140" s="16">
        <f aca="true" t="shared" si="252" ref="R140">ROUND(N140*O140*P140/10000,0)</f>
        <v>372</v>
      </c>
      <c r="S140" s="16">
        <f aca="true" t="shared" si="253" ref="S140">Q140-R140</f>
        <v>93</v>
      </c>
      <c r="T140" s="61">
        <f t="shared" si="234"/>
        <v>27298</v>
      </c>
      <c r="U140" s="61"/>
      <c r="V140" s="61">
        <f t="shared" si="241"/>
        <v>21839</v>
      </c>
      <c r="W140" s="61">
        <v>20856</v>
      </c>
      <c r="X140" s="61">
        <f t="shared" si="235"/>
        <v>983</v>
      </c>
      <c r="Y140" s="61"/>
      <c r="Z140" s="61">
        <f t="shared" si="242"/>
        <v>983</v>
      </c>
      <c r="AA140" s="61">
        <f>AH140</f>
        <v>983</v>
      </c>
      <c r="AB140" s="61">
        <f>Z140-AA140</f>
        <v>0</v>
      </c>
      <c r="AC140" s="61">
        <f t="shared" si="236"/>
        <v>0</v>
      </c>
      <c r="AD140" s="16"/>
      <c r="AF140" s="3">
        <v>20856</v>
      </c>
      <c r="AH140" s="3">
        <f>VLOOKUP(B140,'[2]Sheet1'!$B$4:$G$76,6,FALSE)</f>
        <v>983</v>
      </c>
    </row>
    <row r="141" spans="1:32" ht="14.25" customHeight="1">
      <c r="A141" s="13" t="s">
        <v>174</v>
      </c>
      <c r="B141" s="13"/>
      <c r="C141" s="14">
        <f t="shared" si="136"/>
        <v>87881</v>
      </c>
      <c r="D141" s="14">
        <f aca="true" t="shared" si="254" ref="D141:E141">SUM(D142)</f>
        <v>64853</v>
      </c>
      <c r="E141" s="14">
        <f t="shared" si="254"/>
        <v>23028</v>
      </c>
      <c r="F141" s="15">
        <v>1150</v>
      </c>
      <c r="G141" s="15">
        <v>1950</v>
      </c>
      <c r="H141" s="13">
        <v>0.8</v>
      </c>
      <c r="I141" s="14">
        <f t="shared" si="226"/>
        <v>11949</v>
      </c>
      <c r="J141" s="14">
        <f t="shared" si="227"/>
        <v>9559</v>
      </c>
      <c r="K141" s="14">
        <f t="shared" si="228"/>
        <v>2390</v>
      </c>
      <c r="L141" s="14">
        <f aca="true" t="shared" si="255" ref="L141:N141">SUM(L142)</f>
        <v>2</v>
      </c>
      <c r="M141" s="14">
        <f t="shared" si="255"/>
        <v>69</v>
      </c>
      <c r="N141" s="14">
        <f t="shared" si="255"/>
        <v>131</v>
      </c>
      <c r="O141" s="14">
        <v>1150</v>
      </c>
      <c r="P141" s="13">
        <v>0.8</v>
      </c>
      <c r="Q141" s="14">
        <f aca="true" t="shared" si="256" ref="Q141">SUM(Q142)</f>
        <v>15</v>
      </c>
      <c r="R141" s="14">
        <f aca="true" t="shared" si="257" ref="R141">SUM(R142)</f>
        <v>12</v>
      </c>
      <c r="S141" s="14">
        <f aca="true" t="shared" si="258" ref="S141">SUM(S142)</f>
        <v>3</v>
      </c>
      <c r="T141" s="60">
        <f t="shared" si="234"/>
        <v>11964</v>
      </c>
      <c r="U141" s="60"/>
      <c r="V141" s="60">
        <f t="shared" si="241"/>
        <v>9571</v>
      </c>
      <c r="W141" s="60">
        <v>9082</v>
      </c>
      <c r="X141" s="60">
        <f t="shared" si="235"/>
        <v>489</v>
      </c>
      <c r="Y141" s="60"/>
      <c r="Z141" s="60">
        <f t="shared" si="242"/>
        <v>489</v>
      </c>
      <c r="AA141" s="60">
        <f>AA142</f>
        <v>489</v>
      </c>
      <c r="AB141" s="60">
        <f>AB142</f>
        <v>0</v>
      </c>
      <c r="AC141" s="60">
        <f t="shared" si="236"/>
        <v>0</v>
      </c>
      <c r="AD141" s="14"/>
      <c r="AE141">
        <v>1</v>
      </c>
      <c r="AF141">
        <v>9082</v>
      </c>
    </row>
    <row r="142" spans="1:34" s="3" customFormat="1" ht="14.25" customHeight="1">
      <c r="A142" s="12" t="s">
        <v>174</v>
      </c>
      <c r="B142" s="25">
        <v>615010</v>
      </c>
      <c r="C142" s="16">
        <f t="shared" si="136"/>
        <v>87881</v>
      </c>
      <c r="D142" s="16">
        <v>64853</v>
      </c>
      <c r="E142" s="16">
        <v>23028</v>
      </c>
      <c r="F142" s="17">
        <v>1150</v>
      </c>
      <c r="G142" s="17">
        <v>1950</v>
      </c>
      <c r="H142" s="12">
        <v>0.8</v>
      </c>
      <c r="I142" s="16">
        <f t="shared" si="226"/>
        <v>11949</v>
      </c>
      <c r="J142" s="16">
        <f t="shared" si="227"/>
        <v>9559</v>
      </c>
      <c r="K142" s="16">
        <f t="shared" si="228"/>
        <v>2390</v>
      </c>
      <c r="L142" s="16">
        <v>2</v>
      </c>
      <c r="M142" s="16">
        <v>69</v>
      </c>
      <c r="N142" s="16">
        <f>L142*100-M142</f>
        <v>131</v>
      </c>
      <c r="O142" s="16">
        <v>1150</v>
      </c>
      <c r="P142" s="16">
        <v>0.8</v>
      </c>
      <c r="Q142" s="16">
        <f aca="true" t="shared" si="259" ref="Q142">ROUND(N142*O142/10000,0)</f>
        <v>15</v>
      </c>
      <c r="R142" s="16">
        <f aca="true" t="shared" si="260" ref="R142">ROUND(N142*O142*P142/10000,0)</f>
        <v>12</v>
      </c>
      <c r="S142" s="16">
        <f aca="true" t="shared" si="261" ref="S142">Q142-R142</f>
        <v>3</v>
      </c>
      <c r="T142" s="61">
        <f t="shared" si="234"/>
        <v>11964</v>
      </c>
      <c r="U142" s="61"/>
      <c r="V142" s="61">
        <f t="shared" si="241"/>
        <v>9571</v>
      </c>
      <c r="W142" s="61">
        <v>9082</v>
      </c>
      <c r="X142" s="61">
        <f t="shared" si="235"/>
        <v>489</v>
      </c>
      <c r="Y142" s="61"/>
      <c r="Z142" s="61">
        <f t="shared" si="242"/>
        <v>489</v>
      </c>
      <c r="AA142" s="61">
        <f>AH142</f>
        <v>489</v>
      </c>
      <c r="AB142" s="61">
        <f>Z142-AA142</f>
        <v>0</v>
      </c>
      <c r="AC142" s="61">
        <f t="shared" si="236"/>
        <v>0</v>
      </c>
      <c r="AD142" s="16"/>
      <c r="AF142" s="3">
        <v>9082</v>
      </c>
      <c r="AH142" s="3">
        <f>VLOOKUP(B142,'[2]Sheet1'!$B$4:$G$76,6,FALSE)</f>
        <v>489</v>
      </c>
    </row>
    <row r="143" spans="1:32" ht="14.25" customHeight="1">
      <c r="A143" s="13" t="s">
        <v>175</v>
      </c>
      <c r="B143" s="13"/>
      <c r="C143" s="14">
        <f t="shared" si="136"/>
        <v>508328</v>
      </c>
      <c r="D143" s="14">
        <f>SUM(D144:D147)</f>
        <v>360772</v>
      </c>
      <c r="E143" s="14">
        <f>SUM(E144:E147)</f>
        <v>147556</v>
      </c>
      <c r="F143" s="15">
        <v>1150</v>
      </c>
      <c r="G143" s="15">
        <v>1950</v>
      </c>
      <c r="H143" s="13" t="s">
        <v>53</v>
      </c>
      <c r="I143" s="14">
        <f t="shared" si="226"/>
        <v>70262</v>
      </c>
      <c r="J143" s="14">
        <f>SUM(J144:J147)</f>
        <v>52348</v>
      </c>
      <c r="K143" s="14">
        <f>SUM(K144:K147)</f>
        <v>17914</v>
      </c>
      <c r="L143" s="14">
        <f aca="true" t="shared" si="262" ref="L143:N143">SUM(L144:L147)</f>
        <v>510</v>
      </c>
      <c r="M143" s="14">
        <f t="shared" si="262"/>
        <v>25172</v>
      </c>
      <c r="N143" s="14">
        <f t="shared" si="262"/>
        <v>25828</v>
      </c>
      <c r="O143" s="14">
        <v>1150</v>
      </c>
      <c r="P143" s="13" t="s">
        <v>53</v>
      </c>
      <c r="Q143" s="14">
        <f aca="true" t="shared" si="263" ref="Q143">SUM(Q144:Q147)</f>
        <v>2970</v>
      </c>
      <c r="R143" s="14">
        <f aca="true" t="shared" si="264" ref="R143">SUM(R144:R147)</f>
        <v>2257</v>
      </c>
      <c r="S143" s="14">
        <f aca="true" t="shared" si="265" ref="S143">SUM(S144:S147)</f>
        <v>713</v>
      </c>
      <c r="T143" s="60">
        <f t="shared" si="234"/>
        <v>73232</v>
      </c>
      <c r="U143" s="60">
        <v>-46</v>
      </c>
      <c r="V143" s="60">
        <f t="shared" si="241"/>
        <v>54559</v>
      </c>
      <c r="W143" s="60">
        <v>53623</v>
      </c>
      <c r="X143" s="60">
        <f t="shared" si="235"/>
        <v>936</v>
      </c>
      <c r="Y143" s="60"/>
      <c r="Z143" s="60">
        <f aca="true" t="shared" si="266" ref="Z143:AB143">SUM(Z144:Z147)</f>
        <v>2592</v>
      </c>
      <c r="AA143" s="60">
        <f t="shared" si="266"/>
        <v>519</v>
      </c>
      <c r="AB143" s="60">
        <f t="shared" si="266"/>
        <v>2073</v>
      </c>
      <c r="AC143" s="60">
        <f t="shared" si="236"/>
        <v>-1656</v>
      </c>
      <c r="AD143" s="14"/>
      <c r="AE143">
        <v>1</v>
      </c>
      <c r="AF143">
        <v>53623</v>
      </c>
    </row>
    <row r="144" spans="1:34" s="3" customFormat="1" ht="15">
      <c r="A144" s="22" t="s">
        <v>176</v>
      </c>
      <c r="B144" s="25">
        <v>616001</v>
      </c>
      <c r="C144" s="16">
        <f t="shared" si="136"/>
        <v>61322</v>
      </c>
      <c r="D144" s="16">
        <v>40302</v>
      </c>
      <c r="E144" s="16">
        <v>21020</v>
      </c>
      <c r="F144" s="17">
        <v>1150</v>
      </c>
      <c r="G144" s="17">
        <v>1950</v>
      </c>
      <c r="H144" s="12">
        <v>0.6</v>
      </c>
      <c r="I144" s="16">
        <f t="shared" si="226"/>
        <v>8734</v>
      </c>
      <c r="J144" s="16">
        <f aca="true" t="shared" si="267" ref="J144:J151">ROUND((F144*D144*H144+G144*E144*H144)/10000,0)</f>
        <v>5240</v>
      </c>
      <c r="K144" s="16">
        <f aca="true" t="shared" si="268" ref="K144:K178">I144-J144</f>
        <v>3494</v>
      </c>
      <c r="L144" s="16">
        <v>0</v>
      </c>
      <c r="M144" s="16">
        <v>0</v>
      </c>
      <c r="N144" s="16">
        <f aca="true" t="shared" si="269" ref="N144:N147">L144*100-M144</f>
        <v>0</v>
      </c>
      <c r="O144" s="16">
        <v>1150</v>
      </c>
      <c r="P144" s="16">
        <v>0.6</v>
      </c>
      <c r="Q144" s="16">
        <f aca="true" t="shared" si="270" ref="Q144:Q147">ROUND(N144*O144/10000,0)</f>
        <v>0</v>
      </c>
      <c r="R144" s="16">
        <f aca="true" t="shared" si="271" ref="R144:R147">ROUND(N144*O144*P144/10000,0)</f>
        <v>0</v>
      </c>
      <c r="S144" s="16">
        <f aca="true" t="shared" si="272" ref="S144:S147">Q144-R144</f>
        <v>0</v>
      </c>
      <c r="T144" s="61">
        <f t="shared" si="234"/>
        <v>8734</v>
      </c>
      <c r="U144" s="61">
        <v>-46</v>
      </c>
      <c r="V144" s="61">
        <f t="shared" si="241"/>
        <v>5194</v>
      </c>
      <c r="W144" s="61">
        <v>5927</v>
      </c>
      <c r="X144" s="61">
        <f t="shared" si="235"/>
        <v>-733</v>
      </c>
      <c r="Y144" s="61"/>
      <c r="Z144" s="61">
        <f t="shared" si="242"/>
        <v>0</v>
      </c>
      <c r="AA144" s="61"/>
      <c r="AB144" s="61">
        <f>Z144-AA144</f>
        <v>0</v>
      </c>
      <c r="AC144" s="61">
        <f t="shared" si="236"/>
        <v>-733</v>
      </c>
      <c r="AD144" s="16"/>
      <c r="AF144" s="3">
        <v>5927</v>
      </c>
      <c r="AH144" s="3" t="e">
        <f>VLOOKUP(B144,'[2]Sheet1'!$B$4:$G$76,6,FALSE)</f>
        <v>#N/A</v>
      </c>
    </row>
    <row r="145" spans="1:34" s="3" customFormat="1" ht="14.25" customHeight="1">
      <c r="A145" s="12" t="s">
        <v>177</v>
      </c>
      <c r="B145" s="25">
        <v>616002</v>
      </c>
      <c r="C145" s="16">
        <f t="shared" si="136"/>
        <v>78365</v>
      </c>
      <c r="D145" s="16">
        <v>58802</v>
      </c>
      <c r="E145" s="16">
        <v>19563</v>
      </c>
      <c r="F145" s="17">
        <v>1150</v>
      </c>
      <c r="G145" s="17">
        <v>1950</v>
      </c>
      <c r="H145" s="12">
        <v>0.6</v>
      </c>
      <c r="I145" s="16">
        <f t="shared" si="226"/>
        <v>10577</v>
      </c>
      <c r="J145" s="16">
        <f t="shared" si="267"/>
        <v>6346</v>
      </c>
      <c r="K145" s="16">
        <f t="shared" si="268"/>
        <v>4231</v>
      </c>
      <c r="L145" s="16">
        <v>97</v>
      </c>
      <c r="M145" s="16">
        <v>4538</v>
      </c>
      <c r="N145" s="16">
        <f t="shared" si="269"/>
        <v>5162</v>
      </c>
      <c r="O145" s="16">
        <v>1150</v>
      </c>
      <c r="P145" s="16">
        <v>0.6</v>
      </c>
      <c r="Q145" s="16">
        <f t="shared" si="270"/>
        <v>594</v>
      </c>
      <c r="R145" s="16">
        <f t="shared" si="271"/>
        <v>356</v>
      </c>
      <c r="S145" s="16">
        <f t="shared" si="272"/>
        <v>238</v>
      </c>
      <c r="T145" s="61">
        <f t="shared" si="234"/>
        <v>11171</v>
      </c>
      <c r="U145" s="61"/>
      <c r="V145" s="61">
        <f t="shared" si="241"/>
        <v>6702</v>
      </c>
      <c r="W145" s="61">
        <v>4629</v>
      </c>
      <c r="X145" s="61">
        <f t="shared" si="235"/>
        <v>2073</v>
      </c>
      <c r="Y145" s="61"/>
      <c r="Z145" s="61">
        <f t="shared" si="242"/>
        <v>2073</v>
      </c>
      <c r="AA145" s="61"/>
      <c r="AB145" s="61">
        <f>Z145-AA145</f>
        <v>2073</v>
      </c>
      <c r="AC145" s="61">
        <f t="shared" si="236"/>
        <v>0</v>
      </c>
      <c r="AD145" s="16"/>
      <c r="AF145" s="3">
        <v>4629</v>
      </c>
      <c r="AH145" s="3" t="e">
        <f>VLOOKUP(B145,'[2]Sheet1'!$B$4:$G$76,6,FALSE)</f>
        <v>#N/A</v>
      </c>
    </row>
    <row r="146" spans="1:34" s="3" customFormat="1" ht="14.25" customHeight="1">
      <c r="A146" s="12" t="s">
        <v>178</v>
      </c>
      <c r="B146" s="25">
        <v>616004</v>
      </c>
      <c r="C146" s="16">
        <f t="shared" si="136"/>
        <v>165996</v>
      </c>
      <c r="D146" s="16">
        <v>116526</v>
      </c>
      <c r="E146" s="16">
        <v>49470</v>
      </c>
      <c r="F146" s="17">
        <v>1150</v>
      </c>
      <c r="G146" s="17">
        <v>1950</v>
      </c>
      <c r="H146" s="12">
        <v>0.8</v>
      </c>
      <c r="I146" s="16">
        <f t="shared" si="226"/>
        <v>23047</v>
      </c>
      <c r="J146" s="16">
        <f t="shared" si="267"/>
        <v>18438</v>
      </c>
      <c r="K146" s="16">
        <f t="shared" si="268"/>
        <v>4609</v>
      </c>
      <c r="L146" s="16">
        <v>243</v>
      </c>
      <c r="M146" s="16">
        <v>10786</v>
      </c>
      <c r="N146" s="16">
        <f t="shared" si="269"/>
        <v>13514</v>
      </c>
      <c r="O146" s="16">
        <v>1150</v>
      </c>
      <c r="P146" s="16">
        <v>0.8</v>
      </c>
      <c r="Q146" s="16">
        <f t="shared" si="270"/>
        <v>1554</v>
      </c>
      <c r="R146" s="16">
        <f t="shared" si="271"/>
        <v>1243</v>
      </c>
      <c r="S146" s="16">
        <f t="shared" si="272"/>
        <v>311</v>
      </c>
      <c r="T146" s="61">
        <f t="shared" si="234"/>
        <v>24601</v>
      </c>
      <c r="U146" s="61"/>
      <c r="V146" s="61">
        <f t="shared" si="241"/>
        <v>19681</v>
      </c>
      <c r="W146" s="61">
        <v>19162</v>
      </c>
      <c r="X146" s="61">
        <f t="shared" si="235"/>
        <v>519</v>
      </c>
      <c r="Y146" s="61"/>
      <c r="Z146" s="61">
        <f t="shared" si="242"/>
        <v>519</v>
      </c>
      <c r="AA146" s="61">
        <f>AH146</f>
        <v>519</v>
      </c>
      <c r="AB146" s="61">
        <f>Z146-AA146</f>
        <v>0</v>
      </c>
      <c r="AC146" s="61">
        <f t="shared" si="236"/>
        <v>0</v>
      </c>
      <c r="AD146" s="16"/>
      <c r="AF146" s="3">
        <v>19162</v>
      </c>
      <c r="AH146" s="3">
        <f>VLOOKUP(B146,'[2]Sheet1'!$B$4:$G$76,6,FALSE)</f>
        <v>519</v>
      </c>
    </row>
    <row r="147" spans="1:34" s="3" customFormat="1" ht="15">
      <c r="A147" s="12" t="s">
        <v>179</v>
      </c>
      <c r="B147" s="25">
        <v>616007</v>
      </c>
      <c r="C147" s="16">
        <f t="shared" si="136"/>
        <v>202645</v>
      </c>
      <c r="D147" s="16">
        <v>145142</v>
      </c>
      <c r="E147" s="16">
        <v>57503</v>
      </c>
      <c r="F147" s="17">
        <v>1150</v>
      </c>
      <c r="G147" s="17">
        <v>1950</v>
      </c>
      <c r="H147" s="12">
        <v>0.8</v>
      </c>
      <c r="I147" s="16">
        <f t="shared" si="226"/>
        <v>27904</v>
      </c>
      <c r="J147" s="16">
        <f t="shared" si="267"/>
        <v>22324</v>
      </c>
      <c r="K147" s="16">
        <f t="shared" si="268"/>
        <v>5580</v>
      </c>
      <c r="L147" s="16">
        <v>170</v>
      </c>
      <c r="M147" s="16">
        <v>9848</v>
      </c>
      <c r="N147" s="16">
        <f t="shared" si="269"/>
        <v>7152</v>
      </c>
      <c r="O147" s="16">
        <v>1150</v>
      </c>
      <c r="P147" s="16">
        <v>0.8</v>
      </c>
      <c r="Q147" s="16">
        <f t="shared" si="270"/>
        <v>822</v>
      </c>
      <c r="R147" s="16">
        <f t="shared" si="271"/>
        <v>658</v>
      </c>
      <c r="S147" s="16">
        <f t="shared" si="272"/>
        <v>164</v>
      </c>
      <c r="T147" s="61">
        <f t="shared" si="234"/>
        <v>28726</v>
      </c>
      <c r="U147" s="61"/>
      <c r="V147" s="61">
        <f t="shared" si="241"/>
        <v>22982</v>
      </c>
      <c r="W147" s="61">
        <v>23905</v>
      </c>
      <c r="X147" s="61">
        <f t="shared" si="235"/>
        <v>-923</v>
      </c>
      <c r="Y147" s="61"/>
      <c r="Z147" s="61">
        <f t="shared" si="242"/>
        <v>0</v>
      </c>
      <c r="AA147" s="61"/>
      <c r="AB147" s="61">
        <f>Z147-AA147</f>
        <v>0</v>
      </c>
      <c r="AC147" s="61">
        <f t="shared" si="236"/>
        <v>-923</v>
      </c>
      <c r="AD147" s="75" t="s">
        <v>180</v>
      </c>
      <c r="AF147" s="3">
        <v>23905</v>
      </c>
      <c r="AH147" s="3" t="e">
        <f>VLOOKUP(B147,'[2]Sheet1'!$B$4:$G$76,6,FALSE)</f>
        <v>#N/A</v>
      </c>
    </row>
    <row r="148" spans="1:32" ht="14.25" customHeight="1">
      <c r="A148" s="13" t="s">
        <v>181</v>
      </c>
      <c r="B148" s="13"/>
      <c r="C148" s="14">
        <f t="shared" si="136"/>
        <v>216600</v>
      </c>
      <c r="D148" s="14">
        <f>SUM(D149)</f>
        <v>152451</v>
      </c>
      <c r="E148" s="14">
        <f>SUM(E149)</f>
        <v>64149</v>
      </c>
      <c r="F148" s="15">
        <v>1150</v>
      </c>
      <c r="G148" s="15">
        <v>1950</v>
      </c>
      <c r="H148" s="13">
        <v>0.8</v>
      </c>
      <c r="I148" s="14">
        <f t="shared" si="226"/>
        <v>30041</v>
      </c>
      <c r="J148" s="14">
        <f t="shared" si="267"/>
        <v>24033</v>
      </c>
      <c r="K148" s="14">
        <f t="shared" si="268"/>
        <v>6008</v>
      </c>
      <c r="L148" s="14">
        <f aca="true" t="shared" si="273" ref="L148:N148">SUM(L149)</f>
        <v>186</v>
      </c>
      <c r="M148" s="14">
        <f t="shared" si="273"/>
        <v>9089</v>
      </c>
      <c r="N148" s="14">
        <f t="shared" si="273"/>
        <v>9511</v>
      </c>
      <c r="O148" s="14">
        <v>1150</v>
      </c>
      <c r="P148" s="13">
        <v>0.8</v>
      </c>
      <c r="Q148" s="14">
        <f aca="true" t="shared" si="274" ref="Q148">SUM(Q149)</f>
        <v>1094</v>
      </c>
      <c r="R148" s="14">
        <f aca="true" t="shared" si="275" ref="R148">SUM(R149)</f>
        <v>875</v>
      </c>
      <c r="S148" s="14">
        <f aca="true" t="shared" si="276" ref="S148">SUM(S149)</f>
        <v>219</v>
      </c>
      <c r="T148" s="60">
        <f t="shared" si="234"/>
        <v>31135</v>
      </c>
      <c r="U148" s="60"/>
      <c r="V148" s="60">
        <f t="shared" si="241"/>
        <v>24908</v>
      </c>
      <c r="W148" s="60">
        <v>24251</v>
      </c>
      <c r="X148" s="60">
        <f t="shared" si="235"/>
        <v>657</v>
      </c>
      <c r="Y148" s="60"/>
      <c r="Z148" s="60">
        <f t="shared" si="242"/>
        <v>657</v>
      </c>
      <c r="AA148" s="60">
        <f>AA149</f>
        <v>0</v>
      </c>
      <c r="AB148" s="60">
        <f>AB149</f>
        <v>657</v>
      </c>
      <c r="AC148" s="60">
        <f t="shared" si="236"/>
        <v>0</v>
      </c>
      <c r="AD148" s="14"/>
      <c r="AE148">
        <v>1</v>
      </c>
      <c r="AF148">
        <v>24251</v>
      </c>
    </row>
    <row r="149" spans="1:34" s="3" customFormat="1" ht="14.25" customHeight="1">
      <c r="A149" s="12" t="s">
        <v>181</v>
      </c>
      <c r="B149" s="25">
        <v>616006</v>
      </c>
      <c r="C149" s="16">
        <f t="shared" si="136"/>
        <v>216600</v>
      </c>
      <c r="D149" s="16">
        <v>152451</v>
      </c>
      <c r="E149" s="16">
        <v>64149</v>
      </c>
      <c r="F149" s="17">
        <v>1150</v>
      </c>
      <c r="G149" s="17">
        <v>1950</v>
      </c>
      <c r="H149" s="12">
        <v>0.8</v>
      </c>
      <c r="I149" s="16">
        <f t="shared" si="226"/>
        <v>30041</v>
      </c>
      <c r="J149" s="16">
        <f t="shared" si="267"/>
        <v>24033</v>
      </c>
      <c r="K149" s="16">
        <f t="shared" si="268"/>
        <v>6008</v>
      </c>
      <c r="L149" s="16">
        <v>186</v>
      </c>
      <c r="M149" s="16">
        <v>9089</v>
      </c>
      <c r="N149" s="16">
        <f>L149*100-M149</f>
        <v>9511</v>
      </c>
      <c r="O149" s="16">
        <v>1150</v>
      </c>
      <c r="P149" s="16">
        <v>0.8</v>
      </c>
      <c r="Q149" s="16">
        <f aca="true" t="shared" si="277" ref="Q149">ROUND(N149*O149/10000,0)</f>
        <v>1094</v>
      </c>
      <c r="R149" s="16">
        <f aca="true" t="shared" si="278" ref="R149">ROUND(N149*O149*P149/10000,0)</f>
        <v>875</v>
      </c>
      <c r="S149" s="16">
        <f aca="true" t="shared" si="279" ref="S149">Q149-R149</f>
        <v>219</v>
      </c>
      <c r="T149" s="61">
        <f t="shared" si="234"/>
        <v>31135</v>
      </c>
      <c r="U149" s="61"/>
      <c r="V149" s="61">
        <f t="shared" si="241"/>
        <v>24908</v>
      </c>
      <c r="W149" s="61">
        <v>24251</v>
      </c>
      <c r="X149" s="61">
        <f t="shared" si="235"/>
        <v>657</v>
      </c>
      <c r="Y149" s="61"/>
      <c r="Z149" s="61">
        <f t="shared" si="242"/>
        <v>657</v>
      </c>
      <c r="AA149" s="61"/>
      <c r="AB149" s="61">
        <f>Z149-AA149</f>
        <v>657</v>
      </c>
      <c r="AC149" s="61">
        <f t="shared" si="236"/>
        <v>0</v>
      </c>
      <c r="AD149" s="16"/>
      <c r="AF149" s="3">
        <v>24251</v>
      </c>
      <c r="AH149" s="3" t="e">
        <f>VLOOKUP(B149,'[2]Sheet1'!$B$4:$G$76,6,FALSE)</f>
        <v>#N/A</v>
      </c>
    </row>
    <row r="150" spans="1:32" ht="14.25" customHeight="1">
      <c r="A150" s="13" t="s">
        <v>182</v>
      </c>
      <c r="B150" s="13"/>
      <c r="C150" s="14">
        <f t="shared" si="136"/>
        <v>199205</v>
      </c>
      <c r="D150" s="14">
        <f aca="true" t="shared" si="280" ref="D150:E150">SUM(D151)</f>
        <v>133597</v>
      </c>
      <c r="E150" s="14">
        <f t="shared" si="280"/>
        <v>65608</v>
      </c>
      <c r="F150" s="15">
        <v>1150</v>
      </c>
      <c r="G150" s="15">
        <v>1950</v>
      </c>
      <c r="H150" s="13">
        <v>0.8</v>
      </c>
      <c r="I150" s="14">
        <f t="shared" si="226"/>
        <v>28157</v>
      </c>
      <c r="J150" s="14">
        <f t="shared" si="267"/>
        <v>22526</v>
      </c>
      <c r="K150" s="14">
        <f t="shared" si="268"/>
        <v>5631</v>
      </c>
      <c r="L150" s="14">
        <f aca="true" t="shared" si="281" ref="L150:N150">SUM(L151)</f>
        <v>270</v>
      </c>
      <c r="M150" s="14">
        <f t="shared" si="281"/>
        <v>14235</v>
      </c>
      <c r="N150" s="14">
        <f t="shared" si="281"/>
        <v>12765</v>
      </c>
      <c r="O150" s="14">
        <v>1150</v>
      </c>
      <c r="P150" s="13">
        <v>0.8</v>
      </c>
      <c r="Q150" s="14">
        <f aca="true" t="shared" si="282" ref="Q150">SUM(Q151)</f>
        <v>1468</v>
      </c>
      <c r="R150" s="14">
        <f aca="true" t="shared" si="283" ref="R150">SUM(R151)</f>
        <v>1174</v>
      </c>
      <c r="S150" s="14">
        <f aca="true" t="shared" si="284" ref="S150">SUM(S151)</f>
        <v>294</v>
      </c>
      <c r="T150" s="60">
        <f t="shared" si="234"/>
        <v>29625</v>
      </c>
      <c r="U150" s="60"/>
      <c r="V150" s="60">
        <f t="shared" si="241"/>
        <v>23700</v>
      </c>
      <c r="W150" s="60">
        <v>22993</v>
      </c>
      <c r="X150" s="60">
        <f t="shared" si="235"/>
        <v>707</v>
      </c>
      <c r="Y150" s="60"/>
      <c r="Z150" s="60">
        <f t="shared" si="242"/>
        <v>707</v>
      </c>
      <c r="AA150" s="60">
        <f>AA151</f>
        <v>707</v>
      </c>
      <c r="AB150" s="60">
        <f>AB151</f>
        <v>0</v>
      </c>
      <c r="AC150" s="60">
        <f t="shared" si="236"/>
        <v>0</v>
      </c>
      <c r="AD150" s="14"/>
      <c r="AE150">
        <v>1</v>
      </c>
      <c r="AF150">
        <v>22993</v>
      </c>
    </row>
    <row r="151" spans="1:34" s="3" customFormat="1" ht="14.25" customHeight="1">
      <c r="A151" s="12" t="s">
        <v>182</v>
      </c>
      <c r="B151" s="25">
        <v>616005</v>
      </c>
      <c r="C151" s="16">
        <f t="shared" si="136"/>
        <v>199205</v>
      </c>
      <c r="D151" s="16">
        <v>133597</v>
      </c>
      <c r="E151" s="16">
        <v>65608</v>
      </c>
      <c r="F151" s="17">
        <v>1150</v>
      </c>
      <c r="G151" s="17">
        <v>1950</v>
      </c>
      <c r="H151" s="12">
        <v>0.8</v>
      </c>
      <c r="I151" s="16">
        <f t="shared" si="226"/>
        <v>28157</v>
      </c>
      <c r="J151" s="16">
        <f t="shared" si="267"/>
        <v>22526</v>
      </c>
      <c r="K151" s="16">
        <f t="shared" si="268"/>
        <v>5631</v>
      </c>
      <c r="L151" s="16">
        <v>270</v>
      </c>
      <c r="M151" s="16">
        <v>14235</v>
      </c>
      <c r="N151" s="16">
        <f>L151*100-M151</f>
        <v>12765</v>
      </c>
      <c r="O151" s="16">
        <v>1150</v>
      </c>
      <c r="P151" s="16">
        <v>0.8</v>
      </c>
      <c r="Q151" s="16">
        <f aca="true" t="shared" si="285" ref="Q151">ROUND(N151*O151/10000,0)</f>
        <v>1468</v>
      </c>
      <c r="R151" s="16">
        <f aca="true" t="shared" si="286" ref="R151">ROUND(N151*O151*P151/10000,0)</f>
        <v>1174</v>
      </c>
      <c r="S151" s="16">
        <f aca="true" t="shared" si="287" ref="S151">Q151-R151</f>
        <v>294</v>
      </c>
      <c r="T151" s="61">
        <f t="shared" si="234"/>
        <v>29625</v>
      </c>
      <c r="U151" s="61"/>
      <c r="V151" s="61">
        <f t="shared" si="241"/>
        <v>23700</v>
      </c>
      <c r="W151" s="61">
        <v>22993</v>
      </c>
      <c r="X151" s="61">
        <f t="shared" si="235"/>
        <v>707</v>
      </c>
      <c r="Y151" s="61"/>
      <c r="Z151" s="61">
        <f t="shared" si="242"/>
        <v>707</v>
      </c>
      <c r="AA151" s="61">
        <f>AH151</f>
        <v>707</v>
      </c>
      <c r="AB151" s="61">
        <f>Z151-AA151</f>
        <v>0</v>
      </c>
      <c r="AC151" s="61">
        <f t="shared" si="236"/>
        <v>0</v>
      </c>
      <c r="AD151" s="16"/>
      <c r="AF151" s="3">
        <v>22993</v>
      </c>
      <c r="AH151" s="3">
        <f>VLOOKUP(B151,'[2]Sheet1'!$B$4:$G$76,6,FALSE)</f>
        <v>707</v>
      </c>
    </row>
    <row r="152" spans="1:32" ht="14.25" customHeight="1">
      <c r="A152" s="13" t="s">
        <v>183</v>
      </c>
      <c r="B152" s="13"/>
      <c r="C152" s="14">
        <f t="shared" si="136"/>
        <v>255076</v>
      </c>
      <c r="D152" s="14">
        <f>SUM(D153:D157)</f>
        <v>186736</v>
      </c>
      <c r="E152" s="14">
        <f>SUM(E153:E157)</f>
        <v>68340</v>
      </c>
      <c r="F152" s="15">
        <v>1150</v>
      </c>
      <c r="G152" s="15">
        <v>1950</v>
      </c>
      <c r="H152" s="13" t="s">
        <v>53</v>
      </c>
      <c r="I152" s="14">
        <f aca="true" t="shared" si="288" ref="I152:K152">SUM(I153:I157)</f>
        <v>34800</v>
      </c>
      <c r="J152" s="14">
        <f t="shared" si="288"/>
        <v>25443</v>
      </c>
      <c r="K152" s="14">
        <f t="shared" si="288"/>
        <v>9357</v>
      </c>
      <c r="L152" s="14">
        <f aca="true" t="shared" si="289" ref="L152:N152">SUM(L153:L157)</f>
        <v>52</v>
      </c>
      <c r="M152" s="14">
        <f t="shared" si="289"/>
        <v>2135</v>
      </c>
      <c r="N152" s="14">
        <f t="shared" si="289"/>
        <v>3065</v>
      </c>
      <c r="O152" s="14">
        <v>1150</v>
      </c>
      <c r="P152" s="13" t="s">
        <v>53</v>
      </c>
      <c r="Q152" s="14">
        <f aca="true" t="shared" si="290" ref="Q152">SUM(Q153:Q157)</f>
        <v>353</v>
      </c>
      <c r="R152" s="14">
        <f aca="true" t="shared" si="291" ref="R152">SUM(R153:R157)</f>
        <v>276</v>
      </c>
      <c r="S152" s="14">
        <f aca="true" t="shared" si="292" ref="S152">SUM(S153:S157)</f>
        <v>77</v>
      </c>
      <c r="T152" s="60">
        <f t="shared" si="234"/>
        <v>35153</v>
      </c>
      <c r="U152" s="60"/>
      <c r="V152" s="60">
        <f t="shared" si="241"/>
        <v>25719</v>
      </c>
      <c r="W152" s="60">
        <v>24204</v>
      </c>
      <c r="X152" s="60">
        <f t="shared" si="235"/>
        <v>1515</v>
      </c>
      <c r="Y152" s="60"/>
      <c r="Z152" s="60">
        <f aca="true" t="shared" si="293" ref="Z152:AB152">SUM(Z153:Z157)</f>
        <v>1535</v>
      </c>
      <c r="AA152" s="60">
        <f t="shared" si="293"/>
        <v>1385</v>
      </c>
      <c r="AB152" s="60">
        <f t="shared" si="293"/>
        <v>150</v>
      </c>
      <c r="AC152" s="60">
        <f t="shared" si="236"/>
        <v>-20</v>
      </c>
      <c r="AD152" s="14"/>
      <c r="AE152">
        <v>1</v>
      </c>
      <c r="AF152">
        <v>24204</v>
      </c>
    </row>
    <row r="153" spans="1:34" s="3" customFormat="1" ht="14.25" customHeight="1">
      <c r="A153" s="22" t="s">
        <v>184</v>
      </c>
      <c r="B153" s="25">
        <v>617001</v>
      </c>
      <c r="C153" s="16">
        <f t="shared" si="136"/>
        <v>2056</v>
      </c>
      <c r="D153" s="16">
        <v>32</v>
      </c>
      <c r="E153" s="16">
        <v>2024</v>
      </c>
      <c r="F153" s="17">
        <v>1150</v>
      </c>
      <c r="G153" s="17">
        <v>1950</v>
      </c>
      <c r="H153" s="12">
        <v>0.6</v>
      </c>
      <c r="I153" s="16">
        <f t="shared" si="226"/>
        <v>398</v>
      </c>
      <c r="J153" s="16">
        <f aca="true" t="shared" si="294" ref="J153:J165">ROUND((F153*D153*H153+G153*E153*H153)/10000,0)</f>
        <v>239</v>
      </c>
      <c r="K153" s="16">
        <f t="shared" si="268"/>
        <v>159</v>
      </c>
      <c r="L153" s="16">
        <v>0</v>
      </c>
      <c r="M153" s="16">
        <v>0</v>
      </c>
      <c r="N153" s="16">
        <f aca="true" t="shared" si="295" ref="N153:N157">L153*100-M153</f>
        <v>0</v>
      </c>
      <c r="O153" s="16">
        <v>1150</v>
      </c>
      <c r="P153" s="16">
        <v>0.6</v>
      </c>
      <c r="Q153" s="16">
        <f aca="true" t="shared" si="296" ref="Q153:Q157">ROUND(N153*O153/10000,0)</f>
        <v>0</v>
      </c>
      <c r="R153" s="16">
        <f aca="true" t="shared" si="297" ref="R153:R157">ROUND(N153*O153*P153/10000,0)</f>
        <v>0</v>
      </c>
      <c r="S153" s="16">
        <f aca="true" t="shared" si="298" ref="S153:S157">Q153-R153</f>
        <v>0</v>
      </c>
      <c r="T153" s="61">
        <f t="shared" si="234"/>
        <v>398</v>
      </c>
      <c r="U153" s="61"/>
      <c r="V153" s="61">
        <f t="shared" si="241"/>
        <v>239</v>
      </c>
      <c r="W153" s="61">
        <v>0</v>
      </c>
      <c r="X153" s="61">
        <f t="shared" si="235"/>
        <v>239</v>
      </c>
      <c r="Y153" s="61"/>
      <c r="Z153" s="61">
        <f t="shared" si="242"/>
        <v>239</v>
      </c>
      <c r="AA153" s="61">
        <f>AH153</f>
        <v>239</v>
      </c>
      <c r="AB153" s="61">
        <f>Z153-AA153</f>
        <v>0</v>
      </c>
      <c r="AC153" s="61">
        <f t="shared" si="236"/>
        <v>0</v>
      </c>
      <c r="AD153" s="16"/>
      <c r="AF153" s="3">
        <v>0</v>
      </c>
      <c r="AH153" s="3">
        <f>VLOOKUP(B153,'[2]Sheet1'!$B$4:$G$76,6,FALSE)</f>
        <v>239</v>
      </c>
    </row>
    <row r="154" spans="1:34" s="3" customFormat="1" ht="15">
      <c r="A154" s="12" t="s">
        <v>185</v>
      </c>
      <c r="B154" s="25">
        <v>617002</v>
      </c>
      <c r="C154" s="16">
        <f t="shared" si="136"/>
        <v>62777</v>
      </c>
      <c r="D154" s="16">
        <v>46590</v>
      </c>
      <c r="E154" s="16">
        <v>16187</v>
      </c>
      <c r="F154" s="17">
        <v>1150</v>
      </c>
      <c r="G154" s="17">
        <v>1950</v>
      </c>
      <c r="H154" s="12">
        <v>0.6</v>
      </c>
      <c r="I154" s="16">
        <f t="shared" si="226"/>
        <v>8514</v>
      </c>
      <c r="J154" s="16">
        <f t="shared" si="294"/>
        <v>5109</v>
      </c>
      <c r="K154" s="16">
        <f t="shared" si="268"/>
        <v>3405</v>
      </c>
      <c r="L154" s="16">
        <v>0</v>
      </c>
      <c r="M154" s="16">
        <v>0</v>
      </c>
      <c r="N154" s="16">
        <f t="shared" si="295"/>
        <v>0</v>
      </c>
      <c r="O154" s="16">
        <v>1150</v>
      </c>
      <c r="P154" s="16">
        <v>0.6</v>
      </c>
      <c r="Q154" s="16">
        <f t="shared" si="296"/>
        <v>0</v>
      </c>
      <c r="R154" s="16">
        <f t="shared" si="297"/>
        <v>0</v>
      </c>
      <c r="S154" s="16">
        <f t="shared" si="298"/>
        <v>0</v>
      </c>
      <c r="T154" s="61">
        <f t="shared" si="234"/>
        <v>8514</v>
      </c>
      <c r="U154" s="61"/>
      <c r="V154" s="61">
        <f t="shared" si="241"/>
        <v>5109</v>
      </c>
      <c r="W154" s="61">
        <v>5129</v>
      </c>
      <c r="X154" s="61">
        <f t="shared" si="235"/>
        <v>-20</v>
      </c>
      <c r="Y154" s="61"/>
      <c r="Z154" s="61">
        <f t="shared" si="242"/>
        <v>0</v>
      </c>
      <c r="AA154" s="61"/>
      <c r="AB154" s="61">
        <f>Z154-AA154</f>
        <v>0</v>
      </c>
      <c r="AC154" s="61">
        <f t="shared" si="236"/>
        <v>-20</v>
      </c>
      <c r="AD154" s="16"/>
      <c r="AF154" s="3">
        <v>5129</v>
      </c>
      <c r="AH154" s="3" t="e">
        <f>VLOOKUP(B154,'[2]Sheet1'!$B$4:$G$76,6,FALSE)</f>
        <v>#N/A</v>
      </c>
    </row>
    <row r="155" spans="1:34" s="3" customFormat="1" ht="14.25" customHeight="1">
      <c r="A155" s="12" t="s">
        <v>186</v>
      </c>
      <c r="B155" s="25">
        <v>617003</v>
      </c>
      <c r="C155" s="16">
        <f t="shared" si="136"/>
        <v>22738</v>
      </c>
      <c r="D155" s="16">
        <v>16934</v>
      </c>
      <c r="E155" s="16">
        <v>5804</v>
      </c>
      <c r="F155" s="17">
        <v>1150</v>
      </c>
      <c r="G155" s="17">
        <v>1950</v>
      </c>
      <c r="H155" s="12">
        <v>0.6</v>
      </c>
      <c r="I155" s="16">
        <f t="shared" si="226"/>
        <v>3079</v>
      </c>
      <c r="J155" s="16">
        <f t="shared" si="294"/>
        <v>1848</v>
      </c>
      <c r="K155" s="16">
        <f t="shared" si="268"/>
        <v>1231</v>
      </c>
      <c r="L155" s="16">
        <v>5</v>
      </c>
      <c r="M155" s="16">
        <v>228</v>
      </c>
      <c r="N155" s="16">
        <f t="shared" si="295"/>
        <v>272</v>
      </c>
      <c r="O155" s="16">
        <v>1150</v>
      </c>
      <c r="P155" s="16">
        <v>0.6</v>
      </c>
      <c r="Q155" s="16">
        <f t="shared" si="296"/>
        <v>31</v>
      </c>
      <c r="R155" s="16">
        <f t="shared" si="297"/>
        <v>19</v>
      </c>
      <c r="S155" s="16">
        <f t="shared" si="298"/>
        <v>12</v>
      </c>
      <c r="T155" s="61">
        <f t="shared" si="234"/>
        <v>3110</v>
      </c>
      <c r="U155" s="61"/>
      <c r="V155" s="61">
        <f t="shared" si="241"/>
        <v>1867</v>
      </c>
      <c r="W155" s="61">
        <v>1717</v>
      </c>
      <c r="X155" s="61">
        <f t="shared" si="235"/>
        <v>150</v>
      </c>
      <c r="Y155" s="61"/>
      <c r="Z155" s="61">
        <f t="shared" si="242"/>
        <v>150</v>
      </c>
      <c r="AA155" s="61"/>
      <c r="AB155" s="61">
        <f>Z155-AA155</f>
        <v>150</v>
      </c>
      <c r="AC155" s="61">
        <f t="shared" si="236"/>
        <v>0</v>
      </c>
      <c r="AD155" s="16"/>
      <c r="AF155" s="3">
        <v>1717</v>
      </c>
      <c r="AH155" s="3" t="e">
        <f>VLOOKUP(B155,'[2]Sheet1'!$B$4:$G$76,6,FALSE)</f>
        <v>#N/A</v>
      </c>
    </row>
    <row r="156" spans="1:34" s="3" customFormat="1" ht="14.25" customHeight="1">
      <c r="A156" s="12" t="s">
        <v>187</v>
      </c>
      <c r="B156" s="25">
        <v>617004</v>
      </c>
      <c r="C156" s="16">
        <f aca="true" t="shared" si="299" ref="C156:C204">D156+E156</f>
        <v>79829</v>
      </c>
      <c r="D156" s="16">
        <v>58484</v>
      </c>
      <c r="E156" s="16">
        <v>21345</v>
      </c>
      <c r="F156" s="17">
        <v>1150</v>
      </c>
      <c r="G156" s="17">
        <v>1950</v>
      </c>
      <c r="H156" s="12">
        <v>0.8</v>
      </c>
      <c r="I156" s="16">
        <f t="shared" si="226"/>
        <v>10888</v>
      </c>
      <c r="J156" s="16">
        <f t="shared" si="294"/>
        <v>8710</v>
      </c>
      <c r="K156" s="16">
        <f t="shared" si="268"/>
        <v>2178</v>
      </c>
      <c r="L156" s="16">
        <v>19</v>
      </c>
      <c r="M156" s="16">
        <v>512</v>
      </c>
      <c r="N156" s="16">
        <f t="shared" si="295"/>
        <v>1388</v>
      </c>
      <c r="O156" s="16">
        <v>1150</v>
      </c>
      <c r="P156" s="16">
        <v>0.8</v>
      </c>
      <c r="Q156" s="16">
        <f t="shared" si="296"/>
        <v>160</v>
      </c>
      <c r="R156" s="16">
        <f t="shared" si="297"/>
        <v>128</v>
      </c>
      <c r="S156" s="16">
        <f t="shared" si="298"/>
        <v>32</v>
      </c>
      <c r="T156" s="61">
        <f t="shared" si="234"/>
        <v>11048</v>
      </c>
      <c r="U156" s="61"/>
      <c r="V156" s="61">
        <f t="shared" si="241"/>
        <v>8838</v>
      </c>
      <c r="W156" s="61">
        <v>8222</v>
      </c>
      <c r="X156" s="61">
        <f t="shared" si="235"/>
        <v>616</v>
      </c>
      <c r="Y156" s="61"/>
      <c r="Z156" s="61">
        <f t="shared" si="242"/>
        <v>616</v>
      </c>
      <c r="AA156" s="61">
        <f>AH156</f>
        <v>616</v>
      </c>
      <c r="AB156" s="61">
        <f>Z156-AA156</f>
        <v>0</v>
      </c>
      <c r="AC156" s="61">
        <f t="shared" si="236"/>
        <v>0</v>
      </c>
      <c r="AD156" s="16" t="s">
        <v>188</v>
      </c>
      <c r="AF156" s="3">
        <v>8222</v>
      </c>
      <c r="AH156" s="3">
        <f>VLOOKUP(B156,'[2]Sheet1'!$B$4:$G$76,6,FALSE)</f>
        <v>616</v>
      </c>
    </row>
    <row r="157" spans="1:34" s="3" customFormat="1" ht="14.25" customHeight="1">
      <c r="A157" s="12" t="s">
        <v>189</v>
      </c>
      <c r="B157" s="25">
        <v>617005</v>
      </c>
      <c r="C157" s="16">
        <f t="shared" si="299"/>
        <v>87676</v>
      </c>
      <c r="D157" s="16">
        <v>64696</v>
      </c>
      <c r="E157" s="16">
        <v>22980</v>
      </c>
      <c r="F157" s="17">
        <v>1150</v>
      </c>
      <c r="G157" s="17">
        <v>1950</v>
      </c>
      <c r="H157" s="12">
        <v>0.8</v>
      </c>
      <c r="I157" s="16">
        <f t="shared" si="226"/>
        <v>11921</v>
      </c>
      <c r="J157" s="16">
        <f t="shared" si="294"/>
        <v>9537</v>
      </c>
      <c r="K157" s="16">
        <f t="shared" si="268"/>
        <v>2384</v>
      </c>
      <c r="L157" s="16">
        <v>28</v>
      </c>
      <c r="M157" s="16">
        <v>1395</v>
      </c>
      <c r="N157" s="16">
        <f t="shared" si="295"/>
        <v>1405</v>
      </c>
      <c r="O157" s="16">
        <v>1150</v>
      </c>
      <c r="P157" s="16">
        <v>0.8</v>
      </c>
      <c r="Q157" s="16">
        <f t="shared" si="296"/>
        <v>162</v>
      </c>
      <c r="R157" s="16">
        <f t="shared" si="297"/>
        <v>129</v>
      </c>
      <c r="S157" s="16">
        <f t="shared" si="298"/>
        <v>33</v>
      </c>
      <c r="T157" s="61">
        <f t="shared" si="234"/>
        <v>12083</v>
      </c>
      <c r="U157" s="61"/>
      <c r="V157" s="61">
        <f t="shared" si="241"/>
        <v>9666</v>
      </c>
      <c r="W157" s="61">
        <v>9136</v>
      </c>
      <c r="X157" s="61">
        <f t="shared" si="235"/>
        <v>530</v>
      </c>
      <c r="Y157" s="61"/>
      <c r="Z157" s="61">
        <f t="shared" si="242"/>
        <v>530</v>
      </c>
      <c r="AA157" s="61">
        <f>AH157</f>
        <v>530</v>
      </c>
      <c r="AB157" s="61">
        <f>Z157-AA157</f>
        <v>0</v>
      </c>
      <c r="AC157" s="61">
        <f t="shared" si="236"/>
        <v>0</v>
      </c>
      <c r="AD157" s="16"/>
      <c r="AF157" s="3">
        <v>9136</v>
      </c>
      <c r="AH157" s="3">
        <f>VLOOKUP(B157,'[2]Sheet1'!$B$4:$G$76,6,FALSE)</f>
        <v>530</v>
      </c>
    </row>
    <row r="158" spans="1:32" ht="14.25" customHeight="1">
      <c r="A158" s="13" t="s">
        <v>190</v>
      </c>
      <c r="B158" s="13"/>
      <c r="C158" s="14">
        <f t="shared" si="299"/>
        <v>51894</v>
      </c>
      <c r="D158" s="14">
        <f>SUM(D159)</f>
        <v>37629</v>
      </c>
      <c r="E158" s="14">
        <f>SUM(E159)</f>
        <v>14265</v>
      </c>
      <c r="F158" s="15">
        <v>1150</v>
      </c>
      <c r="G158" s="15">
        <v>1950</v>
      </c>
      <c r="H158" s="13">
        <v>0.8</v>
      </c>
      <c r="I158" s="14">
        <f t="shared" si="226"/>
        <v>7109</v>
      </c>
      <c r="J158" s="14">
        <f t="shared" si="294"/>
        <v>5687</v>
      </c>
      <c r="K158" s="14">
        <f t="shared" si="268"/>
        <v>1422</v>
      </c>
      <c r="L158" s="14">
        <f aca="true" t="shared" si="300" ref="L158:N158">SUM(L159)</f>
        <v>60</v>
      </c>
      <c r="M158" s="14">
        <f t="shared" si="300"/>
        <v>3245</v>
      </c>
      <c r="N158" s="14">
        <f t="shared" si="300"/>
        <v>2755</v>
      </c>
      <c r="O158" s="14">
        <v>1150</v>
      </c>
      <c r="P158" s="13">
        <v>0.8</v>
      </c>
      <c r="Q158" s="14">
        <f aca="true" t="shared" si="301" ref="Q158">SUM(Q159)</f>
        <v>317</v>
      </c>
      <c r="R158" s="14">
        <f aca="true" t="shared" si="302" ref="R158">SUM(R159)</f>
        <v>253</v>
      </c>
      <c r="S158" s="14">
        <f aca="true" t="shared" si="303" ref="S158">SUM(S159)</f>
        <v>64</v>
      </c>
      <c r="T158" s="60">
        <f t="shared" si="234"/>
        <v>7426</v>
      </c>
      <c r="U158" s="60"/>
      <c r="V158" s="60">
        <f t="shared" si="241"/>
        <v>5940</v>
      </c>
      <c r="W158" s="60">
        <v>5615</v>
      </c>
      <c r="X158" s="60">
        <f t="shared" si="235"/>
        <v>325</v>
      </c>
      <c r="Y158" s="60"/>
      <c r="Z158" s="60">
        <f t="shared" si="242"/>
        <v>325</v>
      </c>
      <c r="AA158" s="60">
        <f>AA159</f>
        <v>325</v>
      </c>
      <c r="AB158" s="60">
        <f>AB159</f>
        <v>0</v>
      </c>
      <c r="AC158" s="60">
        <f t="shared" si="236"/>
        <v>0</v>
      </c>
      <c r="AD158" s="14"/>
      <c r="AE158">
        <v>1</v>
      </c>
      <c r="AF158">
        <v>5615</v>
      </c>
    </row>
    <row r="159" spans="1:34" s="3" customFormat="1" ht="14.25" customHeight="1">
      <c r="A159" s="12" t="s">
        <v>190</v>
      </c>
      <c r="B159" s="25">
        <v>617006</v>
      </c>
      <c r="C159" s="16">
        <f t="shared" si="299"/>
        <v>51894</v>
      </c>
      <c r="D159" s="16">
        <v>37629</v>
      </c>
      <c r="E159" s="16">
        <v>14265</v>
      </c>
      <c r="F159" s="17">
        <v>1150</v>
      </c>
      <c r="G159" s="17">
        <v>1950</v>
      </c>
      <c r="H159" s="12">
        <v>0.8</v>
      </c>
      <c r="I159" s="16">
        <f t="shared" si="226"/>
        <v>7109</v>
      </c>
      <c r="J159" s="16">
        <f t="shared" si="294"/>
        <v>5687</v>
      </c>
      <c r="K159" s="16">
        <f t="shared" si="268"/>
        <v>1422</v>
      </c>
      <c r="L159" s="16">
        <v>60</v>
      </c>
      <c r="M159" s="16">
        <v>3245</v>
      </c>
      <c r="N159" s="16">
        <f>L159*100-M159</f>
        <v>2755</v>
      </c>
      <c r="O159" s="16">
        <v>1150</v>
      </c>
      <c r="P159" s="16">
        <v>0.8</v>
      </c>
      <c r="Q159" s="16">
        <f aca="true" t="shared" si="304" ref="Q159">ROUND(N159*O159/10000,0)</f>
        <v>317</v>
      </c>
      <c r="R159" s="16">
        <f aca="true" t="shared" si="305" ref="R159">ROUND(N159*O159*P159/10000,0)</f>
        <v>253</v>
      </c>
      <c r="S159" s="16">
        <f aca="true" t="shared" si="306" ref="S159">Q159-R159</f>
        <v>64</v>
      </c>
      <c r="T159" s="61">
        <f t="shared" si="234"/>
        <v>7426</v>
      </c>
      <c r="U159" s="61"/>
      <c r="V159" s="61">
        <f t="shared" si="241"/>
        <v>5940</v>
      </c>
      <c r="W159" s="61">
        <v>5615</v>
      </c>
      <c r="X159" s="61">
        <f t="shared" si="235"/>
        <v>325</v>
      </c>
      <c r="Y159" s="61"/>
      <c r="Z159" s="61">
        <f t="shared" si="242"/>
        <v>325</v>
      </c>
      <c r="AA159" s="61">
        <f>AH159</f>
        <v>325</v>
      </c>
      <c r="AB159" s="61">
        <f>Z159-AA159</f>
        <v>0</v>
      </c>
      <c r="AC159" s="61">
        <f t="shared" si="236"/>
        <v>0</v>
      </c>
      <c r="AD159" s="16"/>
      <c r="AF159" s="3">
        <v>5615</v>
      </c>
      <c r="AH159" s="3">
        <f>VLOOKUP(B159,'[2]Sheet1'!$B$4:$G$76,6,FALSE)</f>
        <v>325</v>
      </c>
    </row>
    <row r="160" spans="1:32" ht="14.25" customHeight="1">
      <c r="A160" s="13" t="s">
        <v>191</v>
      </c>
      <c r="B160" s="13"/>
      <c r="C160" s="14">
        <f t="shared" si="299"/>
        <v>49527</v>
      </c>
      <c r="D160" s="14">
        <f aca="true" t="shared" si="307" ref="D160:E160">SUM(D161)</f>
        <v>35320</v>
      </c>
      <c r="E160" s="14">
        <f t="shared" si="307"/>
        <v>14207</v>
      </c>
      <c r="F160" s="15">
        <v>1150</v>
      </c>
      <c r="G160" s="15">
        <v>1950</v>
      </c>
      <c r="H160" s="13">
        <v>0.8</v>
      </c>
      <c r="I160" s="14">
        <f t="shared" si="226"/>
        <v>6832</v>
      </c>
      <c r="J160" s="14">
        <f t="shared" si="294"/>
        <v>5466</v>
      </c>
      <c r="K160" s="14">
        <f t="shared" si="268"/>
        <v>1366</v>
      </c>
      <c r="L160" s="14">
        <f aca="true" t="shared" si="308" ref="L160:N160">SUM(L161)</f>
        <v>109</v>
      </c>
      <c r="M160" s="14">
        <f t="shared" si="308"/>
        <v>4959</v>
      </c>
      <c r="N160" s="14">
        <f t="shared" si="308"/>
        <v>5941</v>
      </c>
      <c r="O160" s="14">
        <v>1150</v>
      </c>
      <c r="P160" s="13">
        <v>0.8</v>
      </c>
      <c r="Q160" s="14">
        <f aca="true" t="shared" si="309" ref="Q160">SUM(Q161)</f>
        <v>683</v>
      </c>
      <c r="R160" s="14">
        <f aca="true" t="shared" si="310" ref="R160">SUM(R161)</f>
        <v>547</v>
      </c>
      <c r="S160" s="14">
        <f aca="true" t="shared" si="311" ref="S160">SUM(S161)</f>
        <v>136</v>
      </c>
      <c r="T160" s="60">
        <f t="shared" si="234"/>
        <v>7515</v>
      </c>
      <c r="U160" s="60"/>
      <c r="V160" s="60">
        <f t="shared" si="241"/>
        <v>6013</v>
      </c>
      <c r="W160" s="60">
        <v>5788</v>
      </c>
      <c r="X160" s="60">
        <f t="shared" si="235"/>
        <v>225</v>
      </c>
      <c r="Y160" s="60"/>
      <c r="Z160" s="60">
        <f t="shared" si="242"/>
        <v>225</v>
      </c>
      <c r="AA160" s="60">
        <f>AA161</f>
        <v>0</v>
      </c>
      <c r="AB160" s="60">
        <f>AB161</f>
        <v>225</v>
      </c>
      <c r="AC160" s="60">
        <f t="shared" si="236"/>
        <v>0</v>
      </c>
      <c r="AD160" s="14"/>
      <c r="AE160">
        <v>1</v>
      </c>
      <c r="AF160">
        <v>5788</v>
      </c>
    </row>
    <row r="161" spans="1:34" s="3" customFormat="1" ht="14.25" customHeight="1">
      <c r="A161" s="12" t="s">
        <v>191</v>
      </c>
      <c r="B161" s="25">
        <v>617007</v>
      </c>
      <c r="C161" s="16">
        <f t="shared" si="299"/>
        <v>49527</v>
      </c>
      <c r="D161" s="16">
        <v>35320</v>
      </c>
      <c r="E161" s="16">
        <v>14207</v>
      </c>
      <c r="F161" s="17">
        <v>1150</v>
      </c>
      <c r="G161" s="17">
        <v>1950</v>
      </c>
      <c r="H161" s="12">
        <v>0.8</v>
      </c>
      <c r="I161" s="16">
        <f t="shared" si="226"/>
        <v>6832</v>
      </c>
      <c r="J161" s="16">
        <f t="shared" si="294"/>
        <v>5466</v>
      </c>
      <c r="K161" s="16">
        <f t="shared" si="268"/>
        <v>1366</v>
      </c>
      <c r="L161" s="16">
        <v>109</v>
      </c>
      <c r="M161" s="16">
        <v>4959</v>
      </c>
      <c r="N161" s="16">
        <f>L161*100-M161</f>
        <v>5941</v>
      </c>
      <c r="O161" s="16">
        <v>1150</v>
      </c>
      <c r="P161" s="16">
        <v>0.8</v>
      </c>
      <c r="Q161" s="16">
        <f aca="true" t="shared" si="312" ref="Q161">ROUND(N161*O161/10000,0)</f>
        <v>683</v>
      </c>
      <c r="R161" s="16">
        <f aca="true" t="shared" si="313" ref="R161">ROUND(N161*O161*P161/10000,0)</f>
        <v>547</v>
      </c>
      <c r="S161" s="16">
        <f aca="true" t="shared" si="314" ref="S161">Q161-R161</f>
        <v>136</v>
      </c>
      <c r="T161" s="61">
        <f t="shared" si="234"/>
        <v>7515</v>
      </c>
      <c r="U161" s="61"/>
      <c r="V161" s="61">
        <f t="shared" si="241"/>
        <v>6013</v>
      </c>
      <c r="W161" s="61">
        <v>5788</v>
      </c>
      <c r="X161" s="61">
        <f t="shared" si="235"/>
        <v>225</v>
      </c>
      <c r="Y161" s="61"/>
      <c r="Z161" s="61">
        <f t="shared" si="242"/>
        <v>225</v>
      </c>
      <c r="AA161" s="61"/>
      <c r="AB161" s="61">
        <f>Z161-AA161</f>
        <v>225</v>
      </c>
      <c r="AC161" s="61">
        <f t="shared" si="236"/>
        <v>0</v>
      </c>
      <c r="AD161" s="16"/>
      <c r="AF161" s="3">
        <v>5788</v>
      </c>
      <c r="AH161" s="3" t="e">
        <f>VLOOKUP(B161,'[2]Sheet1'!$B$4:$G$76,6,FALSE)</f>
        <v>#N/A</v>
      </c>
    </row>
    <row r="162" spans="1:32" ht="15">
      <c r="A162" s="13" t="s">
        <v>192</v>
      </c>
      <c r="B162" s="13"/>
      <c r="C162" s="14">
        <f t="shared" si="299"/>
        <v>53020</v>
      </c>
      <c r="D162" s="14">
        <f aca="true" t="shared" si="315" ref="D162:E162">SUM(D163)</f>
        <v>36057</v>
      </c>
      <c r="E162" s="14">
        <f t="shared" si="315"/>
        <v>16963</v>
      </c>
      <c r="F162" s="15">
        <v>1150</v>
      </c>
      <c r="G162" s="15">
        <v>1950</v>
      </c>
      <c r="H162" s="13">
        <v>0.8</v>
      </c>
      <c r="I162" s="14">
        <f t="shared" si="226"/>
        <v>7454</v>
      </c>
      <c r="J162" s="14">
        <f t="shared" si="294"/>
        <v>5963</v>
      </c>
      <c r="K162" s="14">
        <f t="shared" si="268"/>
        <v>1491</v>
      </c>
      <c r="L162" s="14">
        <f aca="true" t="shared" si="316" ref="L162:N162">SUM(L163)</f>
        <v>97</v>
      </c>
      <c r="M162" s="14">
        <f t="shared" si="316"/>
        <v>4434</v>
      </c>
      <c r="N162" s="14">
        <f t="shared" si="316"/>
        <v>5266</v>
      </c>
      <c r="O162" s="14">
        <v>1150</v>
      </c>
      <c r="P162" s="13">
        <v>0.8</v>
      </c>
      <c r="Q162" s="14">
        <f aca="true" t="shared" si="317" ref="Q162">SUM(Q163)</f>
        <v>606</v>
      </c>
      <c r="R162" s="14">
        <f aca="true" t="shared" si="318" ref="R162">SUM(R163)</f>
        <v>484</v>
      </c>
      <c r="S162" s="14">
        <f aca="true" t="shared" si="319" ref="S162">SUM(S163)</f>
        <v>122</v>
      </c>
      <c r="T162" s="60">
        <f t="shared" si="234"/>
        <v>8060</v>
      </c>
      <c r="U162" s="60">
        <v>-200</v>
      </c>
      <c r="V162" s="60">
        <f t="shared" si="241"/>
        <v>6247</v>
      </c>
      <c r="W162" s="60">
        <v>6346</v>
      </c>
      <c r="X162" s="60">
        <f t="shared" si="235"/>
        <v>-99</v>
      </c>
      <c r="Y162" s="60"/>
      <c r="Z162" s="60">
        <f t="shared" si="242"/>
        <v>0</v>
      </c>
      <c r="AA162" s="60">
        <f>AA163</f>
        <v>0</v>
      </c>
      <c r="AB162" s="60">
        <f>AB163</f>
        <v>0</v>
      </c>
      <c r="AC162" s="60">
        <f t="shared" si="236"/>
        <v>-99</v>
      </c>
      <c r="AD162" s="14"/>
      <c r="AE162">
        <v>1</v>
      </c>
      <c r="AF162">
        <v>6346</v>
      </c>
    </row>
    <row r="163" spans="1:34" s="3" customFormat="1" ht="15">
      <c r="A163" s="12" t="s">
        <v>192</v>
      </c>
      <c r="B163" s="25">
        <v>617008</v>
      </c>
      <c r="C163" s="16">
        <f t="shared" si="299"/>
        <v>53020</v>
      </c>
      <c r="D163" s="16">
        <v>36057</v>
      </c>
      <c r="E163" s="16">
        <v>16963</v>
      </c>
      <c r="F163" s="17">
        <v>1150</v>
      </c>
      <c r="G163" s="17">
        <v>1950</v>
      </c>
      <c r="H163" s="12">
        <v>0.8</v>
      </c>
      <c r="I163" s="16">
        <f t="shared" si="226"/>
        <v>7454</v>
      </c>
      <c r="J163" s="16">
        <f t="shared" si="294"/>
        <v>5963</v>
      </c>
      <c r="K163" s="16">
        <f t="shared" si="268"/>
        <v>1491</v>
      </c>
      <c r="L163" s="16">
        <v>97</v>
      </c>
      <c r="M163" s="16">
        <v>4434</v>
      </c>
      <c r="N163" s="16">
        <f>L163*100-M163</f>
        <v>5266</v>
      </c>
      <c r="O163" s="16">
        <v>1150</v>
      </c>
      <c r="P163" s="16">
        <v>0.8</v>
      </c>
      <c r="Q163" s="16">
        <f aca="true" t="shared" si="320" ref="Q163">ROUND(N163*O163/10000,0)</f>
        <v>606</v>
      </c>
      <c r="R163" s="16">
        <f aca="true" t="shared" si="321" ref="R163">ROUND(N163*O163*P163/10000,0)</f>
        <v>484</v>
      </c>
      <c r="S163" s="16">
        <f aca="true" t="shared" si="322" ref="S163">Q163-R163</f>
        <v>122</v>
      </c>
      <c r="T163" s="61">
        <f t="shared" si="234"/>
        <v>8060</v>
      </c>
      <c r="U163" s="61">
        <v>-200</v>
      </c>
      <c r="V163" s="61">
        <f t="shared" si="241"/>
        <v>6247</v>
      </c>
      <c r="W163" s="61">
        <v>6346</v>
      </c>
      <c r="X163" s="61">
        <f t="shared" si="235"/>
        <v>-99</v>
      </c>
      <c r="Y163" s="61"/>
      <c r="Z163" s="61">
        <f t="shared" si="242"/>
        <v>0</v>
      </c>
      <c r="AA163" s="61"/>
      <c r="AB163" s="61">
        <f>Z163-AA163</f>
        <v>0</v>
      </c>
      <c r="AC163" s="61">
        <f t="shared" si="236"/>
        <v>-99</v>
      </c>
      <c r="AD163" s="16"/>
      <c r="AF163" s="3">
        <v>6346</v>
      </c>
      <c r="AH163" s="3" t="e">
        <f>VLOOKUP(B163,'[2]Sheet1'!$B$4:$G$76,6,FALSE)</f>
        <v>#N/A</v>
      </c>
    </row>
    <row r="164" spans="1:32" ht="14.25" customHeight="1">
      <c r="A164" s="13" t="s">
        <v>193</v>
      </c>
      <c r="B164" s="13"/>
      <c r="C164" s="14">
        <f t="shared" si="299"/>
        <v>131688</v>
      </c>
      <c r="D164" s="14">
        <f aca="true" t="shared" si="323" ref="D164:E164">SUM(D165)</f>
        <v>89427</v>
      </c>
      <c r="E164" s="14">
        <f t="shared" si="323"/>
        <v>42261</v>
      </c>
      <c r="F164" s="15">
        <v>1150</v>
      </c>
      <c r="G164" s="15">
        <v>1950</v>
      </c>
      <c r="H164" s="13">
        <v>0.8</v>
      </c>
      <c r="I164" s="14">
        <f t="shared" si="226"/>
        <v>18525</v>
      </c>
      <c r="J164" s="14">
        <f t="shared" si="294"/>
        <v>14820</v>
      </c>
      <c r="K164" s="14">
        <f t="shared" si="268"/>
        <v>3705</v>
      </c>
      <c r="L164" s="14">
        <f aca="true" t="shared" si="324" ref="L164:N164">SUM(L165)</f>
        <v>131</v>
      </c>
      <c r="M164" s="14">
        <f t="shared" si="324"/>
        <v>6488</v>
      </c>
      <c r="N164" s="14">
        <f t="shared" si="324"/>
        <v>6612</v>
      </c>
      <c r="O164" s="14">
        <v>1150</v>
      </c>
      <c r="P164" s="13">
        <v>0.8</v>
      </c>
      <c r="Q164" s="14">
        <f aca="true" t="shared" si="325" ref="Q164">SUM(Q165)</f>
        <v>760</v>
      </c>
      <c r="R164" s="14">
        <f aca="true" t="shared" si="326" ref="R164">SUM(R165)</f>
        <v>608</v>
      </c>
      <c r="S164" s="14">
        <f aca="true" t="shared" si="327" ref="S164">SUM(S165)</f>
        <v>152</v>
      </c>
      <c r="T164" s="60">
        <f t="shared" si="234"/>
        <v>19285</v>
      </c>
      <c r="U164" s="60">
        <v>-420</v>
      </c>
      <c r="V164" s="60">
        <f t="shared" si="241"/>
        <v>15008</v>
      </c>
      <c r="W164" s="60">
        <v>14841</v>
      </c>
      <c r="X164" s="60">
        <f t="shared" si="235"/>
        <v>167</v>
      </c>
      <c r="Y164" s="60"/>
      <c r="Z164" s="60">
        <f t="shared" si="242"/>
        <v>167</v>
      </c>
      <c r="AA164" s="60">
        <f>AA165</f>
        <v>167</v>
      </c>
      <c r="AB164" s="60">
        <f>AB165</f>
        <v>0</v>
      </c>
      <c r="AC164" s="60">
        <f t="shared" si="236"/>
        <v>0</v>
      </c>
      <c r="AD164" s="14"/>
      <c r="AE164">
        <v>1</v>
      </c>
      <c r="AF164">
        <v>14841</v>
      </c>
    </row>
    <row r="165" spans="1:34" s="3" customFormat="1" ht="14.25" customHeight="1">
      <c r="A165" s="12" t="s">
        <v>193</v>
      </c>
      <c r="B165" s="25">
        <v>617009</v>
      </c>
      <c r="C165" s="16">
        <f t="shared" si="299"/>
        <v>131688</v>
      </c>
      <c r="D165" s="16">
        <v>89427</v>
      </c>
      <c r="E165" s="16">
        <v>42261</v>
      </c>
      <c r="F165" s="17">
        <v>1150</v>
      </c>
      <c r="G165" s="17">
        <v>1950</v>
      </c>
      <c r="H165" s="12">
        <v>0.8</v>
      </c>
      <c r="I165" s="16">
        <f t="shared" si="226"/>
        <v>18525</v>
      </c>
      <c r="J165" s="16">
        <f t="shared" si="294"/>
        <v>14820</v>
      </c>
      <c r="K165" s="16">
        <f t="shared" si="268"/>
        <v>3705</v>
      </c>
      <c r="L165" s="16">
        <v>131</v>
      </c>
      <c r="M165" s="16">
        <v>6488</v>
      </c>
      <c r="N165" s="16">
        <f>L165*100-M165</f>
        <v>6612</v>
      </c>
      <c r="O165" s="16">
        <v>1150</v>
      </c>
      <c r="P165" s="16">
        <v>0.8</v>
      </c>
      <c r="Q165" s="16">
        <f aca="true" t="shared" si="328" ref="Q165">ROUND(N165*O165/10000,0)</f>
        <v>760</v>
      </c>
      <c r="R165" s="16">
        <f aca="true" t="shared" si="329" ref="R165">ROUND(N165*O165*P165/10000,0)</f>
        <v>608</v>
      </c>
      <c r="S165" s="16">
        <f aca="true" t="shared" si="330" ref="S165">Q165-R165</f>
        <v>152</v>
      </c>
      <c r="T165" s="61">
        <f t="shared" si="234"/>
        <v>19285</v>
      </c>
      <c r="U165" s="61">
        <v>-420</v>
      </c>
      <c r="V165" s="61">
        <f t="shared" si="241"/>
        <v>15008</v>
      </c>
      <c r="W165" s="61">
        <v>14841</v>
      </c>
      <c r="X165" s="61">
        <f t="shared" si="235"/>
        <v>167</v>
      </c>
      <c r="Y165" s="61"/>
      <c r="Z165" s="61">
        <f t="shared" si="242"/>
        <v>167</v>
      </c>
      <c r="AA165" s="61">
        <f>AH165</f>
        <v>167</v>
      </c>
      <c r="AB165" s="61">
        <f>Z165-AA165</f>
        <v>0</v>
      </c>
      <c r="AC165" s="61">
        <f t="shared" si="236"/>
        <v>0</v>
      </c>
      <c r="AD165" s="16"/>
      <c r="AF165" s="3">
        <v>14841</v>
      </c>
      <c r="AH165" s="3">
        <f>VLOOKUP(B165,'[2]Sheet1'!$B$4:$G$76,6,FALSE)</f>
        <v>167</v>
      </c>
    </row>
    <row r="166" spans="1:32" ht="14.25" customHeight="1">
      <c r="A166" s="13" t="s">
        <v>194</v>
      </c>
      <c r="B166" s="13"/>
      <c r="C166" s="14">
        <f t="shared" si="299"/>
        <v>350240</v>
      </c>
      <c r="D166" s="14">
        <f>SUM(D167:D172)</f>
        <v>255812</v>
      </c>
      <c r="E166" s="14">
        <f>SUM(E167:E172)</f>
        <v>94428</v>
      </c>
      <c r="F166" s="15">
        <v>1150</v>
      </c>
      <c r="G166" s="15">
        <v>1950</v>
      </c>
      <c r="H166" s="13" t="s">
        <v>53</v>
      </c>
      <c r="I166" s="14">
        <f t="shared" si="226"/>
        <v>47832</v>
      </c>
      <c r="J166" s="14">
        <f>SUM(J167:J172)</f>
        <v>37083</v>
      </c>
      <c r="K166" s="14">
        <f t="shared" si="268"/>
        <v>10749</v>
      </c>
      <c r="L166" s="14">
        <f aca="true" t="shared" si="331" ref="L166:N166">SUM(L167:L172)</f>
        <v>255</v>
      </c>
      <c r="M166" s="14">
        <f t="shared" si="331"/>
        <v>8130</v>
      </c>
      <c r="N166" s="14">
        <f t="shared" si="331"/>
        <v>17370</v>
      </c>
      <c r="O166" s="14">
        <v>1150</v>
      </c>
      <c r="P166" s="13" t="s">
        <v>53</v>
      </c>
      <c r="Q166" s="14">
        <f aca="true" t="shared" si="332" ref="Q166">SUM(Q167:Q172)</f>
        <v>1998</v>
      </c>
      <c r="R166" s="14">
        <f aca="true" t="shared" si="333" ref="R166">SUM(R167:R172)</f>
        <v>1852</v>
      </c>
      <c r="S166" s="14">
        <f aca="true" t="shared" si="334" ref="S166">SUM(S167:S172)</f>
        <v>146</v>
      </c>
      <c r="T166" s="60">
        <f t="shared" si="234"/>
        <v>49830</v>
      </c>
      <c r="U166" s="60"/>
      <c r="V166" s="60">
        <f t="shared" si="241"/>
        <v>38935</v>
      </c>
      <c r="W166" s="60">
        <v>36490</v>
      </c>
      <c r="X166" s="60">
        <f>SUM(X167:X172)</f>
        <v>2445</v>
      </c>
      <c r="Y166" s="60"/>
      <c r="Z166" s="60">
        <f aca="true" t="shared" si="335" ref="Z166:AB166">SUM(Z167:Z172)</f>
        <v>3088</v>
      </c>
      <c r="AA166" s="60">
        <f t="shared" si="335"/>
        <v>2661</v>
      </c>
      <c r="AB166" s="60">
        <f t="shared" si="335"/>
        <v>427</v>
      </c>
      <c r="AC166" s="60">
        <f t="shared" si="236"/>
        <v>-643</v>
      </c>
      <c r="AD166" s="14"/>
      <c r="AE166">
        <v>1</v>
      </c>
      <c r="AF166">
        <v>36490</v>
      </c>
    </row>
    <row r="167" spans="1:34" s="3" customFormat="1" ht="15">
      <c r="A167" s="22" t="s">
        <v>195</v>
      </c>
      <c r="B167" s="25">
        <v>618001</v>
      </c>
      <c r="C167" s="16">
        <f t="shared" si="299"/>
        <v>379</v>
      </c>
      <c r="D167" s="16">
        <v>158</v>
      </c>
      <c r="E167" s="16">
        <v>221</v>
      </c>
      <c r="F167" s="17">
        <v>1150</v>
      </c>
      <c r="G167" s="17">
        <v>1950</v>
      </c>
      <c r="H167" s="12">
        <v>0.6</v>
      </c>
      <c r="I167" s="16">
        <f t="shared" si="226"/>
        <v>61</v>
      </c>
      <c r="J167" s="16">
        <f aca="true" t="shared" si="336" ref="J167:J178">ROUND((F167*D167*H167+G167*E167*H167)/10000,0)</f>
        <v>37</v>
      </c>
      <c r="K167" s="16">
        <f t="shared" si="268"/>
        <v>24</v>
      </c>
      <c r="L167" s="16">
        <v>0</v>
      </c>
      <c r="M167" s="16">
        <v>0</v>
      </c>
      <c r="N167" s="16">
        <f aca="true" t="shared" si="337" ref="N167:N172">L167*100-M167</f>
        <v>0</v>
      </c>
      <c r="O167" s="16">
        <v>1150</v>
      </c>
      <c r="P167" s="16">
        <v>0.6</v>
      </c>
      <c r="Q167" s="16">
        <f aca="true" t="shared" si="338" ref="Q167:Q172">ROUND(N167*O167/10000,0)</f>
        <v>0</v>
      </c>
      <c r="R167" s="16">
        <f aca="true" t="shared" si="339" ref="R167:R172">ROUND(N167*O167*P167/10000,0)</f>
        <v>0</v>
      </c>
      <c r="S167" s="16">
        <f aca="true" t="shared" si="340" ref="S167:S172">Q167-R167</f>
        <v>0</v>
      </c>
      <c r="T167" s="61">
        <f t="shared" si="234"/>
        <v>61</v>
      </c>
      <c r="U167" s="61"/>
      <c r="V167" s="61">
        <f t="shared" si="241"/>
        <v>37</v>
      </c>
      <c r="W167" s="61">
        <v>680</v>
      </c>
      <c r="X167" s="61">
        <f aca="true" t="shared" si="341" ref="X167:X204">V167-W167</f>
        <v>-643</v>
      </c>
      <c r="Y167" s="61"/>
      <c r="Z167" s="61">
        <f t="shared" si="242"/>
        <v>0</v>
      </c>
      <c r="AA167" s="61"/>
      <c r="AB167" s="61">
        <f aca="true" t="shared" si="342" ref="AB167:AB172">Z167-AA167</f>
        <v>0</v>
      </c>
      <c r="AC167" s="61">
        <f t="shared" si="236"/>
        <v>-643</v>
      </c>
      <c r="AD167" s="16"/>
      <c r="AF167" s="3">
        <v>680</v>
      </c>
      <c r="AH167" s="3" t="e">
        <f>VLOOKUP(B167,'[2]Sheet1'!$B$4:$G$76,6,FALSE)</f>
        <v>#N/A</v>
      </c>
    </row>
    <row r="168" spans="1:34" s="3" customFormat="1" ht="14.25" customHeight="1">
      <c r="A168" s="25" t="s">
        <v>196</v>
      </c>
      <c r="B168" s="25">
        <v>618002</v>
      </c>
      <c r="C168" s="16">
        <f t="shared" si="299"/>
        <v>131450</v>
      </c>
      <c r="D168" s="16">
        <v>96337</v>
      </c>
      <c r="E168" s="16">
        <v>35113</v>
      </c>
      <c r="F168" s="17">
        <v>1150</v>
      </c>
      <c r="G168" s="17">
        <v>1950</v>
      </c>
      <c r="H168" s="12">
        <v>0.6</v>
      </c>
      <c r="I168" s="16">
        <f t="shared" si="226"/>
        <v>17926</v>
      </c>
      <c r="J168" s="16">
        <f t="shared" si="336"/>
        <v>10755</v>
      </c>
      <c r="K168" s="16">
        <f t="shared" si="268"/>
        <v>7171</v>
      </c>
      <c r="L168" s="16">
        <v>5</v>
      </c>
      <c r="M168" s="16">
        <v>345</v>
      </c>
      <c r="N168" s="16">
        <f t="shared" si="337"/>
        <v>155</v>
      </c>
      <c r="O168" s="16">
        <v>1150</v>
      </c>
      <c r="P168" s="16">
        <v>0.6</v>
      </c>
      <c r="Q168" s="16">
        <f t="shared" si="338"/>
        <v>18</v>
      </c>
      <c r="R168" s="16">
        <f t="shared" si="339"/>
        <v>11</v>
      </c>
      <c r="S168" s="16">
        <f t="shared" si="340"/>
        <v>7</v>
      </c>
      <c r="T168" s="61">
        <f t="shared" si="234"/>
        <v>17944</v>
      </c>
      <c r="U168" s="61"/>
      <c r="V168" s="61">
        <f t="shared" si="241"/>
        <v>10766</v>
      </c>
      <c r="W168" s="61">
        <v>9175</v>
      </c>
      <c r="X168" s="61">
        <f t="shared" si="341"/>
        <v>1591</v>
      </c>
      <c r="Y168" s="61"/>
      <c r="Z168" s="61">
        <f t="shared" si="242"/>
        <v>1591</v>
      </c>
      <c r="AA168" s="61">
        <f>AH168</f>
        <v>1591</v>
      </c>
      <c r="AB168" s="61">
        <f t="shared" si="342"/>
        <v>0</v>
      </c>
      <c r="AC168" s="61">
        <f t="shared" si="236"/>
        <v>0</v>
      </c>
      <c r="AD168" s="16"/>
      <c r="AF168" s="3">
        <v>9175</v>
      </c>
      <c r="AH168" s="3">
        <f>VLOOKUP(B168,'[2]Sheet1'!$B$4:$G$76,6,FALSE)</f>
        <v>1591</v>
      </c>
    </row>
    <row r="169" spans="1:34" s="3" customFormat="1" ht="14.25" customHeight="1">
      <c r="A169" s="25" t="s">
        <v>197</v>
      </c>
      <c r="B169" s="25">
        <v>618003</v>
      </c>
      <c r="C169" s="16">
        <f t="shared" si="299"/>
        <v>85313</v>
      </c>
      <c r="D169" s="16">
        <v>61111</v>
      </c>
      <c r="E169" s="16">
        <v>24202</v>
      </c>
      <c r="F169" s="17">
        <v>1150</v>
      </c>
      <c r="G169" s="17">
        <v>1950</v>
      </c>
      <c r="H169" s="12">
        <v>0.8</v>
      </c>
      <c r="I169" s="16">
        <f t="shared" si="226"/>
        <v>11747</v>
      </c>
      <c r="J169" s="16">
        <f t="shared" si="336"/>
        <v>9398</v>
      </c>
      <c r="K169" s="16">
        <f t="shared" si="268"/>
        <v>2349</v>
      </c>
      <c r="L169" s="16">
        <v>66</v>
      </c>
      <c r="M169" s="16">
        <v>1993</v>
      </c>
      <c r="N169" s="16">
        <f t="shared" si="337"/>
        <v>4607</v>
      </c>
      <c r="O169" s="16">
        <v>1150</v>
      </c>
      <c r="P169" s="16">
        <v>0.8</v>
      </c>
      <c r="Q169" s="16">
        <f t="shared" si="338"/>
        <v>530</v>
      </c>
      <c r="R169" s="16">
        <f t="shared" si="339"/>
        <v>424</v>
      </c>
      <c r="S169" s="16">
        <f t="shared" si="340"/>
        <v>106</v>
      </c>
      <c r="T169" s="61">
        <f t="shared" si="234"/>
        <v>12277</v>
      </c>
      <c r="U169" s="61"/>
      <c r="V169" s="61">
        <f t="shared" si="241"/>
        <v>9822</v>
      </c>
      <c r="W169" s="61">
        <v>9542</v>
      </c>
      <c r="X169" s="61">
        <f t="shared" si="341"/>
        <v>280</v>
      </c>
      <c r="Y169" s="61"/>
      <c r="Z169" s="61">
        <f t="shared" si="242"/>
        <v>280</v>
      </c>
      <c r="AA169" s="61">
        <f>AH169</f>
        <v>280</v>
      </c>
      <c r="AB169" s="61">
        <f t="shared" si="342"/>
        <v>0</v>
      </c>
      <c r="AC169" s="61">
        <f t="shared" si="236"/>
        <v>0</v>
      </c>
      <c r="AD169" s="16"/>
      <c r="AF169" s="3">
        <v>9542</v>
      </c>
      <c r="AH169" s="3">
        <f>VLOOKUP(B169,'[2]Sheet1'!$B$4:$G$76,6,FALSE)</f>
        <v>280</v>
      </c>
    </row>
    <row r="170" spans="1:34" s="3" customFormat="1" ht="14.25" customHeight="1">
      <c r="A170" s="25" t="s">
        <v>198</v>
      </c>
      <c r="B170" s="25">
        <v>618005</v>
      </c>
      <c r="C170" s="16">
        <f t="shared" si="299"/>
        <v>46489</v>
      </c>
      <c r="D170" s="16">
        <v>33579</v>
      </c>
      <c r="E170" s="16">
        <v>12910</v>
      </c>
      <c r="F170" s="17">
        <v>1150</v>
      </c>
      <c r="G170" s="17">
        <v>1950</v>
      </c>
      <c r="H170" s="12">
        <v>1</v>
      </c>
      <c r="I170" s="16">
        <f t="shared" si="226"/>
        <v>6379</v>
      </c>
      <c r="J170" s="16">
        <f t="shared" si="336"/>
        <v>6379</v>
      </c>
      <c r="K170" s="16">
        <f t="shared" si="268"/>
        <v>0</v>
      </c>
      <c r="L170" s="16">
        <v>77</v>
      </c>
      <c r="M170" s="16">
        <v>2904</v>
      </c>
      <c r="N170" s="16">
        <f t="shared" si="337"/>
        <v>4796</v>
      </c>
      <c r="O170" s="16">
        <v>1150</v>
      </c>
      <c r="P170" s="16">
        <v>1</v>
      </c>
      <c r="Q170" s="16">
        <f t="shared" si="338"/>
        <v>552</v>
      </c>
      <c r="R170" s="16">
        <f t="shared" si="339"/>
        <v>552</v>
      </c>
      <c r="S170" s="16">
        <f t="shared" si="340"/>
        <v>0</v>
      </c>
      <c r="T170" s="61">
        <f t="shared" si="234"/>
        <v>6931</v>
      </c>
      <c r="U170" s="61"/>
      <c r="V170" s="61">
        <f t="shared" si="241"/>
        <v>6931</v>
      </c>
      <c r="W170" s="61">
        <v>6504</v>
      </c>
      <c r="X170" s="61">
        <f t="shared" si="341"/>
        <v>427</v>
      </c>
      <c r="Y170" s="61"/>
      <c r="Z170" s="61">
        <f t="shared" si="242"/>
        <v>427</v>
      </c>
      <c r="AA170" s="61"/>
      <c r="AB170" s="61">
        <f t="shared" si="342"/>
        <v>427</v>
      </c>
      <c r="AC170" s="61">
        <f t="shared" si="236"/>
        <v>0</v>
      </c>
      <c r="AD170" s="16"/>
      <c r="AF170" s="3">
        <v>6504</v>
      </c>
      <c r="AH170" s="3" t="e">
        <f>VLOOKUP(B170,'[2]Sheet1'!$B$4:$G$76,6,FALSE)</f>
        <v>#N/A</v>
      </c>
    </row>
    <row r="171" spans="1:34" s="3" customFormat="1" ht="14.25" customHeight="1">
      <c r="A171" s="25" t="s">
        <v>199</v>
      </c>
      <c r="B171" s="25">
        <v>618006</v>
      </c>
      <c r="C171" s="16">
        <f t="shared" si="299"/>
        <v>44571</v>
      </c>
      <c r="D171" s="16">
        <v>33370</v>
      </c>
      <c r="E171" s="16">
        <v>11201</v>
      </c>
      <c r="F171" s="17">
        <v>1150</v>
      </c>
      <c r="G171" s="17">
        <v>1950</v>
      </c>
      <c r="H171" s="12">
        <v>0.8</v>
      </c>
      <c r="I171" s="16">
        <f t="shared" si="226"/>
        <v>6022</v>
      </c>
      <c r="J171" s="16">
        <f t="shared" si="336"/>
        <v>4817</v>
      </c>
      <c r="K171" s="16">
        <f t="shared" si="268"/>
        <v>1205</v>
      </c>
      <c r="L171" s="16">
        <v>20</v>
      </c>
      <c r="M171" s="16">
        <v>573</v>
      </c>
      <c r="N171" s="16">
        <f t="shared" si="337"/>
        <v>1427</v>
      </c>
      <c r="O171" s="16">
        <v>1150</v>
      </c>
      <c r="P171" s="16">
        <v>0.8</v>
      </c>
      <c r="Q171" s="16">
        <f t="shared" si="338"/>
        <v>164</v>
      </c>
      <c r="R171" s="16">
        <f t="shared" si="339"/>
        <v>131</v>
      </c>
      <c r="S171" s="16">
        <f t="shared" si="340"/>
        <v>33</v>
      </c>
      <c r="T171" s="61">
        <f t="shared" si="234"/>
        <v>6186</v>
      </c>
      <c r="U171" s="61"/>
      <c r="V171" s="61">
        <f t="shared" si="241"/>
        <v>4948</v>
      </c>
      <c r="W171" s="61">
        <v>4613</v>
      </c>
      <c r="X171" s="61">
        <f t="shared" si="341"/>
        <v>335</v>
      </c>
      <c r="Y171" s="61"/>
      <c r="Z171" s="61">
        <f t="shared" si="242"/>
        <v>335</v>
      </c>
      <c r="AA171" s="61">
        <f>AH171</f>
        <v>335</v>
      </c>
      <c r="AB171" s="61">
        <f t="shared" si="342"/>
        <v>0</v>
      </c>
      <c r="AC171" s="61">
        <f t="shared" si="236"/>
        <v>0</v>
      </c>
      <c r="AD171" s="16"/>
      <c r="AF171" s="3">
        <v>4613</v>
      </c>
      <c r="AH171" s="3">
        <f>VLOOKUP(B171,'[2]Sheet1'!$B$4:$G$76,6,FALSE)</f>
        <v>335</v>
      </c>
    </row>
    <row r="172" spans="1:34" s="3" customFormat="1" ht="14.25" customHeight="1">
      <c r="A172" s="12" t="s">
        <v>200</v>
      </c>
      <c r="B172" s="25">
        <v>618009</v>
      </c>
      <c r="C172" s="16">
        <f t="shared" si="299"/>
        <v>42038</v>
      </c>
      <c r="D172" s="16">
        <v>31257</v>
      </c>
      <c r="E172" s="16">
        <v>10781</v>
      </c>
      <c r="F172" s="17">
        <v>1150</v>
      </c>
      <c r="G172" s="17">
        <v>1950</v>
      </c>
      <c r="H172" s="12">
        <v>1</v>
      </c>
      <c r="I172" s="16">
        <f t="shared" si="226"/>
        <v>5697</v>
      </c>
      <c r="J172" s="16">
        <f t="shared" si="336"/>
        <v>5697</v>
      </c>
      <c r="K172" s="16">
        <f t="shared" si="268"/>
        <v>0</v>
      </c>
      <c r="L172" s="16">
        <v>87</v>
      </c>
      <c r="M172" s="16">
        <v>2315</v>
      </c>
      <c r="N172" s="16">
        <f t="shared" si="337"/>
        <v>6385</v>
      </c>
      <c r="O172" s="16">
        <v>1150</v>
      </c>
      <c r="P172" s="16">
        <v>1</v>
      </c>
      <c r="Q172" s="16">
        <f t="shared" si="338"/>
        <v>734</v>
      </c>
      <c r="R172" s="16">
        <f t="shared" si="339"/>
        <v>734</v>
      </c>
      <c r="S172" s="16">
        <f t="shared" si="340"/>
        <v>0</v>
      </c>
      <c r="T172" s="61">
        <f t="shared" si="234"/>
        <v>6431</v>
      </c>
      <c r="U172" s="61"/>
      <c r="V172" s="61">
        <f t="shared" si="241"/>
        <v>6431</v>
      </c>
      <c r="W172" s="61">
        <v>5976</v>
      </c>
      <c r="X172" s="61">
        <f t="shared" si="341"/>
        <v>455</v>
      </c>
      <c r="Y172" s="61"/>
      <c r="Z172" s="61">
        <f t="shared" si="242"/>
        <v>455</v>
      </c>
      <c r="AA172" s="61">
        <f>AH172</f>
        <v>455</v>
      </c>
      <c r="AB172" s="61">
        <f t="shared" si="342"/>
        <v>0</v>
      </c>
      <c r="AC172" s="61">
        <f t="shared" si="236"/>
        <v>0</v>
      </c>
      <c r="AD172" s="16"/>
      <c r="AF172" s="3">
        <v>5976</v>
      </c>
      <c r="AH172" s="3">
        <f>VLOOKUP(B172,'[2]Sheet1'!$B$4:$G$76,6,FALSE)</f>
        <v>455</v>
      </c>
    </row>
    <row r="173" spans="1:32" ht="14.25" customHeight="1">
      <c r="A173" s="13" t="s">
        <v>201</v>
      </c>
      <c r="B173" s="13"/>
      <c r="C173" s="14">
        <f t="shared" si="299"/>
        <v>12526</v>
      </c>
      <c r="D173" s="14">
        <f>SUM(D174)</f>
        <v>9478</v>
      </c>
      <c r="E173" s="14">
        <f>SUM(E174)</f>
        <v>3048</v>
      </c>
      <c r="F173" s="15">
        <v>1150</v>
      </c>
      <c r="G173" s="15">
        <v>1950</v>
      </c>
      <c r="H173" s="13">
        <v>1</v>
      </c>
      <c r="I173" s="14">
        <f t="shared" si="226"/>
        <v>1684</v>
      </c>
      <c r="J173" s="14">
        <f t="shared" si="336"/>
        <v>1684</v>
      </c>
      <c r="K173" s="14">
        <f t="shared" si="268"/>
        <v>0</v>
      </c>
      <c r="L173" s="14">
        <f aca="true" t="shared" si="343" ref="L173:N173">SUM(L174)</f>
        <v>16</v>
      </c>
      <c r="M173" s="14">
        <f t="shared" si="343"/>
        <v>548</v>
      </c>
      <c r="N173" s="14">
        <f t="shared" si="343"/>
        <v>1052</v>
      </c>
      <c r="O173" s="14">
        <v>1150</v>
      </c>
      <c r="P173" s="13">
        <v>1</v>
      </c>
      <c r="Q173" s="14">
        <f aca="true" t="shared" si="344" ref="Q173">SUM(Q174)</f>
        <v>121</v>
      </c>
      <c r="R173" s="14">
        <f aca="true" t="shared" si="345" ref="R173">SUM(R174)</f>
        <v>121</v>
      </c>
      <c r="S173" s="14">
        <f aca="true" t="shared" si="346" ref="S173">SUM(S174)</f>
        <v>0</v>
      </c>
      <c r="T173" s="60">
        <f t="shared" si="234"/>
        <v>1805</v>
      </c>
      <c r="U173" s="60"/>
      <c r="V173" s="60">
        <f t="shared" si="241"/>
        <v>1805</v>
      </c>
      <c r="W173" s="60">
        <v>1669</v>
      </c>
      <c r="X173" s="60">
        <f t="shared" si="341"/>
        <v>136</v>
      </c>
      <c r="Y173" s="60"/>
      <c r="Z173" s="60">
        <f t="shared" si="242"/>
        <v>136</v>
      </c>
      <c r="AA173" s="60">
        <f>AA174</f>
        <v>136</v>
      </c>
      <c r="AB173" s="60">
        <f>AB174</f>
        <v>0</v>
      </c>
      <c r="AC173" s="60">
        <f t="shared" si="236"/>
        <v>0</v>
      </c>
      <c r="AD173" s="14"/>
      <c r="AE173">
        <v>1</v>
      </c>
      <c r="AF173">
        <v>1669</v>
      </c>
    </row>
    <row r="174" spans="1:34" s="3" customFormat="1" ht="14.25" customHeight="1">
      <c r="A174" s="12" t="s">
        <v>201</v>
      </c>
      <c r="B174" s="25">
        <v>618007</v>
      </c>
      <c r="C174" s="16">
        <f t="shared" si="299"/>
        <v>12526</v>
      </c>
      <c r="D174" s="16">
        <v>9478</v>
      </c>
      <c r="E174" s="16">
        <v>3048</v>
      </c>
      <c r="F174" s="17">
        <v>1150</v>
      </c>
      <c r="G174" s="17">
        <v>1950</v>
      </c>
      <c r="H174" s="12">
        <v>1</v>
      </c>
      <c r="I174" s="16">
        <f t="shared" si="226"/>
        <v>1684</v>
      </c>
      <c r="J174" s="16">
        <f t="shared" si="336"/>
        <v>1684</v>
      </c>
      <c r="K174" s="16">
        <f t="shared" si="268"/>
        <v>0</v>
      </c>
      <c r="L174" s="16">
        <v>16</v>
      </c>
      <c r="M174" s="16">
        <v>548</v>
      </c>
      <c r="N174" s="16">
        <f>L174*100-M174</f>
        <v>1052</v>
      </c>
      <c r="O174" s="16">
        <v>1150</v>
      </c>
      <c r="P174" s="16">
        <v>1</v>
      </c>
      <c r="Q174" s="16">
        <f aca="true" t="shared" si="347" ref="Q174">ROUND(N174*O174/10000,0)</f>
        <v>121</v>
      </c>
      <c r="R174" s="16">
        <f aca="true" t="shared" si="348" ref="R174">ROUND(N174*O174*P174/10000,0)</f>
        <v>121</v>
      </c>
      <c r="S174" s="16">
        <f aca="true" t="shared" si="349" ref="S174">Q174-R174</f>
        <v>0</v>
      </c>
      <c r="T174" s="61">
        <f t="shared" si="234"/>
        <v>1805</v>
      </c>
      <c r="U174" s="61"/>
      <c r="V174" s="61">
        <f t="shared" si="241"/>
        <v>1805</v>
      </c>
      <c r="W174" s="61">
        <v>1669</v>
      </c>
      <c r="X174" s="61">
        <f t="shared" si="341"/>
        <v>136</v>
      </c>
      <c r="Y174" s="61"/>
      <c r="Z174" s="61">
        <f t="shared" si="242"/>
        <v>136</v>
      </c>
      <c r="AA174" s="61">
        <f>AH174</f>
        <v>136</v>
      </c>
      <c r="AB174" s="61">
        <f>Z174-AA174</f>
        <v>0</v>
      </c>
      <c r="AC174" s="61">
        <f t="shared" si="236"/>
        <v>0</v>
      </c>
      <c r="AD174" s="16"/>
      <c r="AF174" s="3">
        <v>1669</v>
      </c>
      <c r="AH174" s="3">
        <f>VLOOKUP(B174,'[2]Sheet1'!$B$4:$G$76,6,FALSE)</f>
        <v>136</v>
      </c>
    </row>
    <row r="175" spans="1:32" ht="14.25" customHeight="1">
      <c r="A175" s="13" t="s">
        <v>202</v>
      </c>
      <c r="B175" s="13"/>
      <c r="C175" s="14">
        <f t="shared" si="299"/>
        <v>19597</v>
      </c>
      <c r="D175" s="14">
        <f aca="true" t="shared" si="350" ref="D175:E175">SUM(D176)</f>
        <v>14567</v>
      </c>
      <c r="E175" s="14">
        <f t="shared" si="350"/>
        <v>5030</v>
      </c>
      <c r="F175" s="15">
        <v>1150</v>
      </c>
      <c r="G175" s="15">
        <v>1950</v>
      </c>
      <c r="H175" s="13">
        <v>1</v>
      </c>
      <c r="I175" s="14">
        <f t="shared" si="226"/>
        <v>2656</v>
      </c>
      <c r="J175" s="14">
        <f t="shared" si="336"/>
        <v>2656</v>
      </c>
      <c r="K175" s="14">
        <f t="shared" si="268"/>
        <v>0</v>
      </c>
      <c r="L175" s="14">
        <f aca="true" t="shared" si="351" ref="L175:N175">SUM(L176)</f>
        <v>46</v>
      </c>
      <c r="M175" s="14">
        <f t="shared" si="351"/>
        <v>1532</v>
      </c>
      <c r="N175" s="14">
        <f t="shared" si="351"/>
        <v>3068</v>
      </c>
      <c r="O175" s="14">
        <v>1150</v>
      </c>
      <c r="P175" s="13">
        <v>1</v>
      </c>
      <c r="Q175" s="14">
        <f aca="true" t="shared" si="352" ref="Q175">SUM(Q176)</f>
        <v>353</v>
      </c>
      <c r="R175" s="14">
        <f aca="true" t="shared" si="353" ref="R175">SUM(R176)</f>
        <v>353</v>
      </c>
      <c r="S175" s="14">
        <f aca="true" t="shared" si="354" ref="S175">SUM(S176)</f>
        <v>0</v>
      </c>
      <c r="T175" s="60">
        <f t="shared" si="234"/>
        <v>3009</v>
      </c>
      <c r="U175" s="60"/>
      <c r="V175" s="60">
        <f t="shared" si="241"/>
        <v>3009</v>
      </c>
      <c r="W175" s="60">
        <v>2885</v>
      </c>
      <c r="X175" s="60">
        <f t="shared" si="341"/>
        <v>124</v>
      </c>
      <c r="Y175" s="60"/>
      <c r="Z175" s="60">
        <f t="shared" si="242"/>
        <v>124</v>
      </c>
      <c r="AA175" s="60">
        <f>AA176</f>
        <v>102</v>
      </c>
      <c r="AB175" s="60">
        <f>AB176</f>
        <v>22</v>
      </c>
      <c r="AC175" s="60">
        <f t="shared" si="236"/>
        <v>0</v>
      </c>
      <c r="AD175" s="14"/>
      <c r="AE175">
        <v>1</v>
      </c>
      <c r="AF175">
        <v>2885</v>
      </c>
    </row>
    <row r="176" spans="1:34" s="3" customFormat="1" ht="14.25" customHeight="1">
      <c r="A176" s="12" t="s">
        <v>202</v>
      </c>
      <c r="B176" s="25">
        <v>618008</v>
      </c>
      <c r="C176" s="16">
        <f t="shared" si="299"/>
        <v>19597</v>
      </c>
      <c r="D176" s="16">
        <v>14567</v>
      </c>
      <c r="E176" s="16">
        <v>5030</v>
      </c>
      <c r="F176" s="17">
        <v>1150</v>
      </c>
      <c r="G176" s="17">
        <v>1950</v>
      </c>
      <c r="H176" s="12">
        <v>1</v>
      </c>
      <c r="I176" s="16">
        <f t="shared" si="226"/>
        <v>2656</v>
      </c>
      <c r="J176" s="16">
        <f t="shared" si="336"/>
        <v>2656</v>
      </c>
      <c r="K176" s="16">
        <f t="shared" si="268"/>
        <v>0</v>
      </c>
      <c r="L176" s="16">
        <v>46</v>
      </c>
      <c r="M176" s="16">
        <v>1532</v>
      </c>
      <c r="N176" s="16">
        <f>L176*100-M176</f>
        <v>3068</v>
      </c>
      <c r="O176" s="16">
        <v>1150</v>
      </c>
      <c r="P176" s="16">
        <v>1</v>
      </c>
      <c r="Q176" s="16">
        <f aca="true" t="shared" si="355" ref="Q176">ROUND(N176*O176/10000,0)</f>
        <v>353</v>
      </c>
      <c r="R176" s="16">
        <f aca="true" t="shared" si="356" ref="R176">ROUND(N176*O176*P176/10000,0)</f>
        <v>353</v>
      </c>
      <c r="S176" s="16">
        <f aca="true" t="shared" si="357" ref="S176">Q176-R176</f>
        <v>0</v>
      </c>
      <c r="T176" s="61">
        <f t="shared" si="234"/>
        <v>3009</v>
      </c>
      <c r="U176" s="61"/>
      <c r="V176" s="61">
        <f t="shared" si="241"/>
        <v>3009</v>
      </c>
      <c r="W176" s="61">
        <v>2885</v>
      </c>
      <c r="X176" s="61">
        <f t="shared" si="341"/>
        <v>124</v>
      </c>
      <c r="Y176" s="61"/>
      <c r="Z176" s="61">
        <f t="shared" si="242"/>
        <v>124</v>
      </c>
      <c r="AA176" s="61">
        <v>102</v>
      </c>
      <c r="AB176" s="61">
        <f>Z176-AA176</f>
        <v>22</v>
      </c>
      <c r="AC176" s="61">
        <f t="shared" si="236"/>
        <v>0</v>
      </c>
      <c r="AD176" s="16"/>
      <c r="AF176" s="3">
        <v>2885</v>
      </c>
      <c r="AH176" s="3" t="e">
        <f>VLOOKUP(B176,'[2]Sheet1'!$B$4:$G$76,6,FALSE)</f>
        <v>#N/A</v>
      </c>
    </row>
    <row r="177" spans="1:32" ht="14.25" customHeight="1">
      <c r="A177" s="13" t="s">
        <v>203</v>
      </c>
      <c r="B177" s="13"/>
      <c r="C177" s="14">
        <f t="shared" si="299"/>
        <v>120667</v>
      </c>
      <c r="D177" s="14">
        <f aca="true" t="shared" si="358" ref="D177:E177">SUM(D178)</f>
        <v>88008</v>
      </c>
      <c r="E177" s="14">
        <f t="shared" si="358"/>
        <v>32659</v>
      </c>
      <c r="F177" s="15">
        <v>1150</v>
      </c>
      <c r="G177" s="15">
        <v>1950</v>
      </c>
      <c r="H177" s="13">
        <v>0.8</v>
      </c>
      <c r="I177" s="14">
        <f t="shared" si="226"/>
        <v>16489</v>
      </c>
      <c r="J177" s="14">
        <f t="shared" si="336"/>
        <v>13192</v>
      </c>
      <c r="K177" s="14">
        <f t="shared" si="268"/>
        <v>3297</v>
      </c>
      <c r="L177" s="14">
        <f aca="true" t="shared" si="359" ref="L177:N177">SUM(L178)</f>
        <v>167</v>
      </c>
      <c r="M177" s="14">
        <f t="shared" si="359"/>
        <v>7401</v>
      </c>
      <c r="N177" s="14">
        <f t="shared" si="359"/>
        <v>9299</v>
      </c>
      <c r="O177" s="14">
        <v>1150</v>
      </c>
      <c r="P177" s="13">
        <v>0.8</v>
      </c>
      <c r="Q177" s="14">
        <f aca="true" t="shared" si="360" ref="Q177">SUM(Q178)</f>
        <v>1069</v>
      </c>
      <c r="R177" s="14">
        <f aca="true" t="shared" si="361" ref="R177">SUM(R178)</f>
        <v>856</v>
      </c>
      <c r="S177" s="14">
        <f aca="true" t="shared" si="362" ref="S177">SUM(S178)</f>
        <v>213</v>
      </c>
      <c r="T177" s="60">
        <f t="shared" si="234"/>
        <v>17558</v>
      </c>
      <c r="U177" s="60"/>
      <c r="V177" s="60">
        <f t="shared" si="241"/>
        <v>14048</v>
      </c>
      <c r="W177" s="60">
        <v>13339</v>
      </c>
      <c r="X177" s="60">
        <f t="shared" si="341"/>
        <v>709</v>
      </c>
      <c r="Y177" s="60"/>
      <c r="Z177" s="60">
        <f t="shared" si="242"/>
        <v>709</v>
      </c>
      <c r="AA177" s="60">
        <f>AA178</f>
        <v>709</v>
      </c>
      <c r="AB177" s="60">
        <f>AB178</f>
        <v>0</v>
      </c>
      <c r="AC177" s="60">
        <f t="shared" si="236"/>
        <v>0</v>
      </c>
      <c r="AD177" s="14"/>
      <c r="AE177">
        <v>1</v>
      </c>
      <c r="AF177">
        <v>13339</v>
      </c>
    </row>
    <row r="178" spans="1:34" s="3" customFormat="1" ht="14.25" customHeight="1">
      <c r="A178" s="12" t="s">
        <v>203</v>
      </c>
      <c r="B178" s="25">
        <v>618004</v>
      </c>
      <c r="C178" s="16">
        <f t="shared" si="299"/>
        <v>120667</v>
      </c>
      <c r="D178" s="16">
        <v>88008</v>
      </c>
      <c r="E178" s="16">
        <v>32659</v>
      </c>
      <c r="F178" s="17">
        <v>1150</v>
      </c>
      <c r="G178" s="17">
        <v>1950</v>
      </c>
      <c r="H178" s="12">
        <v>0.8</v>
      </c>
      <c r="I178" s="16">
        <f t="shared" si="226"/>
        <v>16489</v>
      </c>
      <c r="J178" s="16">
        <f t="shared" si="336"/>
        <v>13192</v>
      </c>
      <c r="K178" s="16">
        <f t="shared" si="268"/>
        <v>3297</v>
      </c>
      <c r="L178" s="16">
        <v>167</v>
      </c>
      <c r="M178" s="16">
        <v>7401</v>
      </c>
      <c r="N178" s="16">
        <f>L178*100-M178</f>
        <v>9299</v>
      </c>
      <c r="O178" s="16">
        <v>1150</v>
      </c>
      <c r="P178" s="16">
        <v>0.8</v>
      </c>
      <c r="Q178" s="16">
        <f aca="true" t="shared" si="363" ref="Q178">ROUND(N178*O178/10000,0)</f>
        <v>1069</v>
      </c>
      <c r="R178" s="16">
        <f aca="true" t="shared" si="364" ref="R178">ROUND(N178*O178*P178/10000,0)</f>
        <v>856</v>
      </c>
      <c r="S178" s="16">
        <f aca="true" t="shared" si="365" ref="S178">Q178-R178</f>
        <v>213</v>
      </c>
      <c r="T178" s="61">
        <f t="shared" si="234"/>
        <v>17558</v>
      </c>
      <c r="U178" s="61"/>
      <c r="V178" s="61">
        <f t="shared" si="241"/>
        <v>14048</v>
      </c>
      <c r="W178" s="61">
        <v>13339</v>
      </c>
      <c r="X178" s="61">
        <f t="shared" si="341"/>
        <v>709</v>
      </c>
      <c r="Y178" s="61"/>
      <c r="Z178" s="61">
        <f t="shared" si="242"/>
        <v>709</v>
      </c>
      <c r="AA178" s="61">
        <f>AH178</f>
        <v>709</v>
      </c>
      <c r="AB178" s="61">
        <f>Z178-AA178</f>
        <v>0</v>
      </c>
      <c r="AC178" s="61">
        <f t="shared" si="236"/>
        <v>0</v>
      </c>
      <c r="AD178" s="16"/>
      <c r="AF178" s="3">
        <v>13339</v>
      </c>
      <c r="AH178" s="3">
        <f>VLOOKUP(B178,'[2]Sheet1'!$B$4:$G$76,6,FALSE)</f>
        <v>709</v>
      </c>
    </row>
    <row r="179" spans="1:32" ht="14.25" customHeight="1">
      <c r="A179" s="13" t="s">
        <v>204</v>
      </c>
      <c r="B179" s="13"/>
      <c r="C179" s="14">
        <f t="shared" si="299"/>
        <v>198028</v>
      </c>
      <c r="D179" s="14">
        <f>SUM(D180:D182)</f>
        <v>144062</v>
      </c>
      <c r="E179" s="14">
        <f>SUM(E180:E182)</f>
        <v>53966</v>
      </c>
      <c r="F179" s="15">
        <v>1150</v>
      </c>
      <c r="G179" s="15">
        <v>1950</v>
      </c>
      <c r="H179" s="13" t="s">
        <v>53</v>
      </c>
      <c r="I179" s="14">
        <f t="shared" si="226"/>
        <v>27091</v>
      </c>
      <c r="J179" s="14">
        <f>SUM(J180:J182)</f>
        <v>19832</v>
      </c>
      <c r="K179" s="14">
        <f>SUM(K180:K182)</f>
        <v>7259</v>
      </c>
      <c r="L179" s="14">
        <f aca="true" t="shared" si="366" ref="L179:N179">SUM(L180:L182)</f>
        <v>72</v>
      </c>
      <c r="M179" s="14">
        <f t="shared" si="366"/>
        <v>3351</v>
      </c>
      <c r="N179" s="14">
        <f t="shared" si="366"/>
        <v>3849</v>
      </c>
      <c r="O179" s="14">
        <v>1150</v>
      </c>
      <c r="P179" s="13" t="s">
        <v>53</v>
      </c>
      <c r="Q179" s="14">
        <f aca="true" t="shared" si="367" ref="Q179">SUM(Q180:Q182)</f>
        <v>443</v>
      </c>
      <c r="R179" s="14">
        <f aca="true" t="shared" si="368" ref="R179">SUM(R180:R182)</f>
        <v>321</v>
      </c>
      <c r="S179" s="14">
        <f aca="true" t="shared" si="369" ref="S179">SUM(S180:S182)</f>
        <v>122</v>
      </c>
      <c r="T179" s="60">
        <f t="shared" si="234"/>
        <v>27534</v>
      </c>
      <c r="U179" s="60">
        <v>-61</v>
      </c>
      <c r="V179" s="60">
        <f t="shared" si="241"/>
        <v>20092</v>
      </c>
      <c r="W179" s="60">
        <v>19685</v>
      </c>
      <c r="X179" s="60">
        <f t="shared" si="341"/>
        <v>407</v>
      </c>
      <c r="Y179" s="60"/>
      <c r="Z179" s="60">
        <f aca="true" t="shared" si="370" ref="Z179:AB179">SUM(Z180:Z182)</f>
        <v>428</v>
      </c>
      <c r="AA179" s="60">
        <f t="shared" si="370"/>
        <v>120</v>
      </c>
      <c r="AB179" s="60">
        <f t="shared" si="370"/>
        <v>308</v>
      </c>
      <c r="AC179" s="60">
        <f t="shared" si="236"/>
        <v>-21</v>
      </c>
      <c r="AD179" s="14"/>
      <c r="AE179">
        <v>1</v>
      </c>
      <c r="AF179">
        <v>19685</v>
      </c>
    </row>
    <row r="180" spans="1:34" s="3" customFormat="1" ht="15">
      <c r="A180" s="22" t="s">
        <v>205</v>
      </c>
      <c r="B180" s="25">
        <v>619001</v>
      </c>
      <c r="C180" s="16">
        <f t="shared" si="299"/>
        <v>6827</v>
      </c>
      <c r="D180" s="16">
        <v>3403</v>
      </c>
      <c r="E180" s="16">
        <v>3424</v>
      </c>
      <c r="F180" s="17">
        <v>1150</v>
      </c>
      <c r="G180" s="17">
        <v>1950</v>
      </c>
      <c r="H180" s="12">
        <v>0.6</v>
      </c>
      <c r="I180" s="16">
        <f t="shared" si="226"/>
        <v>1059</v>
      </c>
      <c r="J180" s="16">
        <f aca="true" t="shared" si="371" ref="J180:J184">ROUND((F180*D180*H180+G180*E180*H180)/10000,0)</f>
        <v>635</v>
      </c>
      <c r="K180" s="16">
        <f aca="true" t="shared" si="372" ref="K180:K184">I180-J180</f>
        <v>424</v>
      </c>
      <c r="L180" s="16">
        <v>0</v>
      </c>
      <c r="M180" s="16">
        <v>0</v>
      </c>
      <c r="N180" s="16">
        <f aca="true" t="shared" si="373" ref="N180:N182">L180*100-M180</f>
        <v>0</v>
      </c>
      <c r="O180" s="16">
        <v>1150</v>
      </c>
      <c r="P180" s="16">
        <v>0.6</v>
      </c>
      <c r="Q180" s="16">
        <f aca="true" t="shared" si="374" ref="Q180:Q182">ROUND(N180*O180/10000,0)</f>
        <v>0</v>
      </c>
      <c r="R180" s="16">
        <f aca="true" t="shared" si="375" ref="R180:R182">ROUND(N180*O180*P180/10000,0)</f>
        <v>0</v>
      </c>
      <c r="S180" s="16">
        <f aca="true" t="shared" si="376" ref="S180:S182">Q180-R180</f>
        <v>0</v>
      </c>
      <c r="T180" s="61">
        <f t="shared" si="234"/>
        <v>1059</v>
      </c>
      <c r="U180" s="61">
        <v>-23</v>
      </c>
      <c r="V180" s="61">
        <f t="shared" si="241"/>
        <v>612</v>
      </c>
      <c r="W180" s="61">
        <v>633</v>
      </c>
      <c r="X180" s="61">
        <f t="shared" si="341"/>
        <v>-21</v>
      </c>
      <c r="Y180" s="61"/>
      <c r="Z180" s="61">
        <f t="shared" si="242"/>
        <v>0</v>
      </c>
      <c r="AA180" s="61"/>
      <c r="AB180" s="61">
        <f>Z180-AA180</f>
        <v>0</v>
      </c>
      <c r="AC180" s="61">
        <f t="shared" si="236"/>
        <v>-21</v>
      </c>
      <c r="AD180" s="16"/>
      <c r="AF180" s="3">
        <v>633</v>
      </c>
      <c r="AH180" s="3" t="e">
        <f>VLOOKUP(B180,'[2]Sheet1'!$B$4:$G$76,6,FALSE)</f>
        <v>#N/A</v>
      </c>
    </row>
    <row r="181" spans="1:34" s="3" customFormat="1" ht="14.25" customHeight="1">
      <c r="A181" s="12" t="s">
        <v>206</v>
      </c>
      <c r="B181" s="25">
        <v>619002</v>
      </c>
      <c r="C181" s="16">
        <f t="shared" si="299"/>
        <v>59547</v>
      </c>
      <c r="D181" s="16">
        <v>43374</v>
      </c>
      <c r="E181" s="16">
        <v>16173</v>
      </c>
      <c r="F181" s="17">
        <v>1150</v>
      </c>
      <c r="G181" s="17">
        <v>1950</v>
      </c>
      <c r="H181" s="12">
        <v>0.6</v>
      </c>
      <c r="I181" s="16">
        <f t="shared" si="226"/>
        <v>8142</v>
      </c>
      <c r="J181" s="16">
        <f t="shared" si="371"/>
        <v>4885</v>
      </c>
      <c r="K181" s="16">
        <f t="shared" si="372"/>
        <v>3257</v>
      </c>
      <c r="L181" s="16">
        <v>24</v>
      </c>
      <c r="M181" s="16">
        <v>966</v>
      </c>
      <c r="N181" s="16">
        <f t="shared" si="373"/>
        <v>1434</v>
      </c>
      <c r="O181" s="16">
        <v>1150</v>
      </c>
      <c r="P181" s="16">
        <v>0.6</v>
      </c>
      <c r="Q181" s="16">
        <f t="shared" si="374"/>
        <v>165</v>
      </c>
      <c r="R181" s="16">
        <f t="shared" si="375"/>
        <v>99</v>
      </c>
      <c r="S181" s="16">
        <f t="shared" si="376"/>
        <v>66</v>
      </c>
      <c r="T181" s="61">
        <f t="shared" si="234"/>
        <v>8307</v>
      </c>
      <c r="U181" s="61"/>
      <c r="V181" s="61">
        <f t="shared" si="241"/>
        <v>4984</v>
      </c>
      <c r="W181" s="61">
        <v>4676</v>
      </c>
      <c r="X181" s="61">
        <f t="shared" si="341"/>
        <v>308</v>
      </c>
      <c r="Y181" s="61"/>
      <c r="Z181" s="61">
        <f t="shared" si="242"/>
        <v>308</v>
      </c>
      <c r="AA181" s="61"/>
      <c r="AB181" s="61">
        <f>Z181-AA181</f>
        <v>308</v>
      </c>
      <c r="AC181" s="61">
        <f t="shared" si="236"/>
        <v>0</v>
      </c>
      <c r="AD181" s="16"/>
      <c r="AF181" s="3">
        <v>4676</v>
      </c>
      <c r="AH181" s="3" t="e">
        <f>VLOOKUP(B181,'[2]Sheet1'!$B$4:$G$76,6,FALSE)</f>
        <v>#N/A</v>
      </c>
    </row>
    <row r="182" spans="1:34" s="3" customFormat="1" ht="14.25" customHeight="1">
      <c r="A182" s="12" t="s">
        <v>207</v>
      </c>
      <c r="B182" s="25">
        <v>619004</v>
      </c>
      <c r="C182" s="16">
        <f t="shared" si="299"/>
        <v>131654</v>
      </c>
      <c r="D182" s="16">
        <v>97285</v>
      </c>
      <c r="E182" s="16">
        <v>34369</v>
      </c>
      <c r="F182" s="17">
        <v>1150</v>
      </c>
      <c r="G182" s="17">
        <v>1950</v>
      </c>
      <c r="H182" s="12">
        <v>0.8</v>
      </c>
      <c r="I182" s="16">
        <f t="shared" si="226"/>
        <v>17890</v>
      </c>
      <c r="J182" s="16">
        <f t="shared" si="371"/>
        <v>14312</v>
      </c>
      <c r="K182" s="16">
        <f t="shared" si="372"/>
        <v>3578</v>
      </c>
      <c r="L182" s="16">
        <v>48</v>
      </c>
      <c r="M182" s="16">
        <v>2385</v>
      </c>
      <c r="N182" s="16">
        <f t="shared" si="373"/>
        <v>2415</v>
      </c>
      <c r="O182" s="16">
        <v>1150</v>
      </c>
      <c r="P182" s="16">
        <v>0.8</v>
      </c>
      <c r="Q182" s="16">
        <f t="shared" si="374"/>
        <v>278</v>
      </c>
      <c r="R182" s="16">
        <f t="shared" si="375"/>
        <v>222</v>
      </c>
      <c r="S182" s="16">
        <f t="shared" si="376"/>
        <v>56</v>
      </c>
      <c r="T182" s="61">
        <f t="shared" si="234"/>
        <v>18168</v>
      </c>
      <c r="U182" s="61">
        <v>-38</v>
      </c>
      <c r="V182" s="61">
        <f t="shared" si="241"/>
        <v>14496</v>
      </c>
      <c r="W182" s="61">
        <v>14376</v>
      </c>
      <c r="X182" s="61">
        <f t="shared" si="341"/>
        <v>120</v>
      </c>
      <c r="Y182" s="61"/>
      <c r="Z182" s="61">
        <f t="shared" si="242"/>
        <v>120</v>
      </c>
      <c r="AA182" s="61">
        <f>AH182</f>
        <v>120</v>
      </c>
      <c r="AB182" s="61">
        <f>Z182-AA182</f>
        <v>0</v>
      </c>
      <c r="AC182" s="61">
        <f t="shared" si="236"/>
        <v>0</v>
      </c>
      <c r="AD182" s="16" t="s">
        <v>208</v>
      </c>
      <c r="AF182" s="3">
        <v>14376</v>
      </c>
      <c r="AH182" s="3">
        <f>VLOOKUP(B182,'[2]Sheet1'!$B$4:$G$76,6,FALSE)</f>
        <v>120</v>
      </c>
    </row>
    <row r="183" spans="1:32" ht="14.25" customHeight="1">
      <c r="A183" s="13" t="s">
        <v>209</v>
      </c>
      <c r="B183" s="13"/>
      <c r="C183" s="14">
        <f t="shared" si="299"/>
        <v>85795</v>
      </c>
      <c r="D183" s="14">
        <f>SUM(D184)</f>
        <v>59454</v>
      </c>
      <c r="E183" s="14">
        <f>SUM(E184)</f>
        <v>26341</v>
      </c>
      <c r="F183" s="15">
        <v>1150</v>
      </c>
      <c r="G183" s="15">
        <v>1950</v>
      </c>
      <c r="H183" s="13">
        <v>1</v>
      </c>
      <c r="I183" s="14">
        <f t="shared" si="226"/>
        <v>11974</v>
      </c>
      <c r="J183" s="14">
        <f t="shared" si="371"/>
        <v>11974</v>
      </c>
      <c r="K183" s="14">
        <f t="shared" si="372"/>
        <v>0</v>
      </c>
      <c r="L183" s="14">
        <f>SUM(L184)</f>
        <v>86</v>
      </c>
      <c r="M183" s="14">
        <f aca="true" t="shared" si="377" ref="M183:N183">SUM(M184)</f>
        <v>3359</v>
      </c>
      <c r="N183" s="14">
        <f t="shared" si="377"/>
        <v>5241</v>
      </c>
      <c r="O183" s="14">
        <v>1150</v>
      </c>
      <c r="P183" s="13">
        <v>1</v>
      </c>
      <c r="Q183" s="14">
        <f aca="true" t="shared" si="378" ref="Q183">SUM(Q184)</f>
        <v>603</v>
      </c>
      <c r="R183" s="14">
        <f aca="true" t="shared" si="379" ref="R183">SUM(R184)</f>
        <v>603</v>
      </c>
      <c r="S183" s="14">
        <f aca="true" t="shared" si="380" ref="S183">SUM(S184)</f>
        <v>0</v>
      </c>
      <c r="T183" s="60">
        <f t="shared" si="234"/>
        <v>12577</v>
      </c>
      <c r="U183" s="60"/>
      <c r="V183" s="60">
        <f t="shared" si="241"/>
        <v>12577</v>
      </c>
      <c r="W183" s="60">
        <v>12411</v>
      </c>
      <c r="X183" s="60">
        <f t="shared" si="341"/>
        <v>166</v>
      </c>
      <c r="Y183" s="60"/>
      <c r="Z183" s="60">
        <f t="shared" si="242"/>
        <v>166</v>
      </c>
      <c r="AA183" s="60">
        <f>AA184</f>
        <v>0</v>
      </c>
      <c r="AB183" s="60">
        <f>AB184</f>
        <v>166</v>
      </c>
      <c r="AC183" s="60">
        <f t="shared" si="236"/>
        <v>0</v>
      </c>
      <c r="AD183" s="14"/>
      <c r="AE183">
        <v>1</v>
      </c>
      <c r="AF183">
        <v>12411</v>
      </c>
    </row>
    <row r="184" spans="1:34" s="3" customFormat="1" ht="14.25" customHeight="1">
      <c r="A184" s="12" t="s">
        <v>209</v>
      </c>
      <c r="B184" s="25">
        <v>619003</v>
      </c>
      <c r="C184" s="16">
        <f t="shared" si="299"/>
        <v>85795</v>
      </c>
      <c r="D184" s="16">
        <v>59454</v>
      </c>
      <c r="E184" s="16">
        <v>26341</v>
      </c>
      <c r="F184" s="17">
        <v>1150</v>
      </c>
      <c r="G184" s="17">
        <v>1950</v>
      </c>
      <c r="H184" s="12">
        <v>1</v>
      </c>
      <c r="I184" s="16">
        <f t="shared" si="226"/>
        <v>11974</v>
      </c>
      <c r="J184" s="16">
        <f t="shared" si="371"/>
        <v>11974</v>
      </c>
      <c r="K184" s="16">
        <f t="shared" si="372"/>
        <v>0</v>
      </c>
      <c r="L184" s="16">
        <v>86</v>
      </c>
      <c r="M184" s="16">
        <v>3359</v>
      </c>
      <c r="N184" s="16">
        <f>L184*100-M184</f>
        <v>5241</v>
      </c>
      <c r="O184" s="16">
        <v>1150</v>
      </c>
      <c r="P184" s="16">
        <v>1</v>
      </c>
      <c r="Q184" s="16">
        <f aca="true" t="shared" si="381" ref="Q184">ROUND(N184*O184/10000,0)</f>
        <v>603</v>
      </c>
      <c r="R184" s="16">
        <f aca="true" t="shared" si="382" ref="R184">ROUND(N184*O184*P184/10000,0)</f>
        <v>603</v>
      </c>
      <c r="S184" s="16">
        <f aca="true" t="shared" si="383" ref="S184">Q184-R184</f>
        <v>0</v>
      </c>
      <c r="T184" s="61">
        <f t="shared" si="234"/>
        <v>12577</v>
      </c>
      <c r="U184" s="61"/>
      <c r="V184" s="61">
        <f t="shared" si="241"/>
        <v>12577</v>
      </c>
      <c r="W184" s="61">
        <v>12411</v>
      </c>
      <c r="X184" s="61">
        <f t="shared" si="341"/>
        <v>166</v>
      </c>
      <c r="Y184" s="61"/>
      <c r="Z184" s="61">
        <f t="shared" si="242"/>
        <v>166</v>
      </c>
      <c r="AA184" s="61"/>
      <c r="AB184" s="61">
        <f>Z184-AA184</f>
        <v>166</v>
      </c>
      <c r="AC184" s="61">
        <f t="shared" si="236"/>
        <v>0</v>
      </c>
      <c r="AD184" s="16"/>
      <c r="AF184" s="3">
        <v>12411</v>
      </c>
      <c r="AH184" s="3" t="e">
        <f>VLOOKUP(B184,'[2]Sheet1'!$B$4:$G$76,6,FALSE)</f>
        <v>#N/A</v>
      </c>
    </row>
    <row r="185" spans="1:32" ht="14.25" customHeight="1">
      <c r="A185" s="13" t="s">
        <v>210</v>
      </c>
      <c r="B185" s="13"/>
      <c r="C185" s="14">
        <f t="shared" si="299"/>
        <v>227055</v>
      </c>
      <c r="D185" s="14">
        <f>SUM(D186:D189)</f>
        <v>161741</v>
      </c>
      <c r="E185" s="14">
        <f>SUM(E186:E189)</f>
        <v>65314</v>
      </c>
      <c r="F185" s="15">
        <v>1150</v>
      </c>
      <c r="G185" s="15">
        <v>1950</v>
      </c>
      <c r="H185" s="13" t="s">
        <v>53</v>
      </c>
      <c r="I185" s="14">
        <f aca="true" t="shared" si="384" ref="I185:K185">SUM(I186:I189)</f>
        <v>31337</v>
      </c>
      <c r="J185" s="14">
        <f t="shared" si="384"/>
        <v>21590</v>
      </c>
      <c r="K185" s="14">
        <f t="shared" si="384"/>
        <v>9747</v>
      </c>
      <c r="L185" s="14">
        <f aca="true" t="shared" si="385" ref="L185:N185">SUM(L186:L189)</f>
        <v>45</v>
      </c>
      <c r="M185" s="14">
        <f t="shared" si="385"/>
        <v>2554</v>
      </c>
      <c r="N185" s="14">
        <f t="shared" si="385"/>
        <v>1946</v>
      </c>
      <c r="O185" s="14">
        <v>1150</v>
      </c>
      <c r="P185" s="13" t="s">
        <v>53</v>
      </c>
      <c r="Q185" s="14">
        <f aca="true" t="shared" si="386" ref="Q185">SUM(Q186:Q189)</f>
        <v>224</v>
      </c>
      <c r="R185" s="14">
        <f aca="true" t="shared" si="387" ref="R185">SUM(R186:R189)</f>
        <v>173</v>
      </c>
      <c r="S185" s="14">
        <f aca="true" t="shared" si="388" ref="S185">SUM(S186:S189)</f>
        <v>51</v>
      </c>
      <c r="T185" s="60">
        <f t="shared" si="234"/>
        <v>31561</v>
      </c>
      <c r="U185" s="60">
        <v>-32</v>
      </c>
      <c r="V185" s="60">
        <f t="shared" si="241"/>
        <v>21731</v>
      </c>
      <c r="W185" s="60">
        <v>21188</v>
      </c>
      <c r="X185" s="60">
        <f t="shared" si="341"/>
        <v>543</v>
      </c>
      <c r="Y185" s="60"/>
      <c r="Z185" s="60">
        <f aca="true" t="shared" si="389" ref="Z185:AB185">SUM(Z186:Z189)</f>
        <v>738</v>
      </c>
      <c r="AA185" s="60">
        <f t="shared" si="389"/>
        <v>310</v>
      </c>
      <c r="AB185" s="60">
        <f t="shared" si="389"/>
        <v>428</v>
      </c>
      <c r="AC185" s="60">
        <f t="shared" si="236"/>
        <v>-195</v>
      </c>
      <c r="AD185" s="14"/>
      <c r="AE185">
        <v>1</v>
      </c>
      <c r="AF185">
        <v>21188</v>
      </c>
    </row>
    <row r="186" spans="1:34" s="3" customFormat="1" ht="36">
      <c r="A186" s="27" t="s">
        <v>211</v>
      </c>
      <c r="B186" s="25">
        <v>620001</v>
      </c>
      <c r="C186" s="16">
        <f t="shared" si="299"/>
        <v>3783</v>
      </c>
      <c r="D186" s="16">
        <v>1811</v>
      </c>
      <c r="E186" s="16">
        <v>1972</v>
      </c>
      <c r="F186" s="17">
        <v>1150</v>
      </c>
      <c r="G186" s="17">
        <v>1950</v>
      </c>
      <c r="H186" s="12">
        <v>0.6</v>
      </c>
      <c r="I186" s="16">
        <f t="shared" si="226"/>
        <v>593</v>
      </c>
      <c r="J186" s="16">
        <f aca="true" t="shared" si="390" ref="J186:J195">ROUND((F186*D186*H186+G186*E186*H186)/10000,0)</f>
        <v>356</v>
      </c>
      <c r="K186" s="16">
        <f aca="true" t="shared" si="391" ref="K186:K204">I186-J186</f>
        <v>237</v>
      </c>
      <c r="L186" s="16">
        <v>0</v>
      </c>
      <c r="M186" s="16">
        <v>0</v>
      </c>
      <c r="N186" s="16">
        <f aca="true" t="shared" si="392" ref="N186:N189">L186*100-M186</f>
        <v>0</v>
      </c>
      <c r="O186" s="16">
        <v>1150</v>
      </c>
      <c r="P186" s="16">
        <v>0.6</v>
      </c>
      <c r="Q186" s="16">
        <f aca="true" t="shared" si="393" ref="Q186:Q189">ROUND(N186*O186/10000,0)</f>
        <v>0</v>
      </c>
      <c r="R186" s="16">
        <f aca="true" t="shared" si="394" ref="R186:R189">ROUND(N186*O186*P186/10000,0)</f>
        <v>0</v>
      </c>
      <c r="S186" s="16">
        <f aca="true" t="shared" si="395" ref="S186:S189">Q186-R186</f>
        <v>0</v>
      </c>
      <c r="T186" s="61">
        <f t="shared" si="234"/>
        <v>593</v>
      </c>
      <c r="U186" s="61">
        <v>-32</v>
      </c>
      <c r="V186" s="61">
        <f t="shared" si="241"/>
        <v>324</v>
      </c>
      <c r="W186" s="61">
        <v>330</v>
      </c>
      <c r="X186" s="61">
        <f t="shared" si="341"/>
        <v>-6</v>
      </c>
      <c r="Y186" s="61"/>
      <c r="Z186" s="61">
        <f t="shared" si="242"/>
        <v>0</v>
      </c>
      <c r="AA186" s="61"/>
      <c r="AB186" s="61">
        <f>Z186-AA186</f>
        <v>0</v>
      </c>
      <c r="AC186" s="61">
        <f t="shared" si="236"/>
        <v>-6</v>
      </c>
      <c r="AD186" s="16"/>
      <c r="AF186" s="3">
        <v>330</v>
      </c>
      <c r="AH186" s="3" t="e">
        <f>VLOOKUP(B186,'[2]Sheet1'!$B$4:$G$76,6,FALSE)</f>
        <v>#N/A</v>
      </c>
    </row>
    <row r="187" spans="1:34" s="3" customFormat="1" ht="24">
      <c r="A187" s="27" t="s">
        <v>212</v>
      </c>
      <c r="B187" s="25"/>
      <c r="C187" s="16">
        <f t="shared" si="299"/>
        <v>0</v>
      </c>
      <c r="D187" s="16">
        <v>0</v>
      </c>
      <c r="E187" s="16">
        <v>0</v>
      </c>
      <c r="F187" s="17">
        <v>1150</v>
      </c>
      <c r="G187" s="17">
        <v>1950</v>
      </c>
      <c r="H187" s="12">
        <v>0.8</v>
      </c>
      <c r="I187" s="16">
        <f t="shared" si="226"/>
        <v>0</v>
      </c>
      <c r="J187" s="16">
        <f t="shared" si="390"/>
        <v>0</v>
      </c>
      <c r="K187" s="16">
        <f t="shared" si="391"/>
        <v>0</v>
      </c>
      <c r="L187" s="16">
        <v>0</v>
      </c>
      <c r="M187" s="16">
        <v>0</v>
      </c>
      <c r="N187" s="16">
        <f t="shared" si="392"/>
        <v>0</v>
      </c>
      <c r="O187" s="16">
        <v>1150</v>
      </c>
      <c r="P187" s="16">
        <v>0.8</v>
      </c>
      <c r="Q187" s="16">
        <f t="shared" si="393"/>
        <v>0</v>
      </c>
      <c r="R187" s="16">
        <f t="shared" si="394"/>
        <v>0</v>
      </c>
      <c r="S187" s="16">
        <f t="shared" si="395"/>
        <v>0</v>
      </c>
      <c r="T187" s="61">
        <f t="shared" si="234"/>
        <v>0</v>
      </c>
      <c r="U187" s="61"/>
      <c r="V187" s="61">
        <f t="shared" si="241"/>
        <v>0</v>
      </c>
      <c r="W187" s="61">
        <v>189</v>
      </c>
      <c r="X187" s="61">
        <f t="shared" si="341"/>
        <v>-189</v>
      </c>
      <c r="Y187" s="61"/>
      <c r="Z187" s="61">
        <f t="shared" si="242"/>
        <v>0</v>
      </c>
      <c r="AA187" s="61"/>
      <c r="AB187" s="61">
        <f>Z187-AA187</f>
        <v>0</v>
      </c>
      <c r="AC187" s="61">
        <f t="shared" si="236"/>
        <v>-189</v>
      </c>
      <c r="AD187" s="16"/>
      <c r="AF187" s="3">
        <v>189</v>
      </c>
      <c r="AH187" s="3" t="e">
        <f>VLOOKUP(B187,'[2]Sheet1'!$B$4:$G$76,6,FALSE)</f>
        <v>#N/A</v>
      </c>
    </row>
    <row r="188" spans="1:34" s="3" customFormat="1" ht="14.25" customHeight="1">
      <c r="A188" s="12" t="s">
        <v>213</v>
      </c>
      <c r="B188" s="25">
        <v>620002</v>
      </c>
      <c r="C188" s="16">
        <f t="shared" si="299"/>
        <v>122855</v>
      </c>
      <c r="D188" s="16">
        <v>89421</v>
      </c>
      <c r="E188" s="16">
        <v>33434</v>
      </c>
      <c r="F188" s="17">
        <v>1150</v>
      </c>
      <c r="G188" s="17">
        <v>1950</v>
      </c>
      <c r="H188" s="12">
        <v>0.6</v>
      </c>
      <c r="I188" s="16">
        <f t="shared" si="226"/>
        <v>16803</v>
      </c>
      <c r="J188" s="16">
        <f t="shared" si="390"/>
        <v>10082</v>
      </c>
      <c r="K188" s="16">
        <f t="shared" si="391"/>
        <v>6721</v>
      </c>
      <c r="L188" s="16">
        <f>VLOOKUP(A188,Sheet4!$A$6:$J$152,3,0)</f>
        <v>8</v>
      </c>
      <c r="M188" s="16">
        <v>550</v>
      </c>
      <c r="N188" s="16">
        <f t="shared" si="392"/>
        <v>250</v>
      </c>
      <c r="O188" s="16">
        <v>1150</v>
      </c>
      <c r="P188" s="16">
        <v>0.6</v>
      </c>
      <c r="Q188" s="16">
        <f t="shared" si="393"/>
        <v>29</v>
      </c>
      <c r="R188" s="16">
        <f t="shared" si="394"/>
        <v>17</v>
      </c>
      <c r="S188" s="16">
        <f t="shared" si="395"/>
        <v>12</v>
      </c>
      <c r="T188" s="61">
        <f t="shared" si="234"/>
        <v>16832</v>
      </c>
      <c r="U188" s="61"/>
      <c r="V188" s="61">
        <f t="shared" si="241"/>
        <v>10099</v>
      </c>
      <c r="W188" s="61">
        <v>9671</v>
      </c>
      <c r="X188" s="61">
        <f t="shared" si="341"/>
        <v>428</v>
      </c>
      <c r="Y188" s="61"/>
      <c r="Z188" s="61">
        <f t="shared" si="242"/>
        <v>428</v>
      </c>
      <c r="AA188" s="61"/>
      <c r="AB188" s="61">
        <f>Z188-AA188</f>
        <v>428</v>
      </c>
      <c r="AC188" s="61">
        <f t="shared" si="236"/>
        <v>0</v>
      </c>
      <c r="AD188" s="16" t="s">
        <v>214</v>
      </c>
      <c r="AF188" s="3">
        <v>9671</v>
      </c>
      <c r="AH188" s="3" t="e">
        <f>VLOOKUP(B188,'[2]Sheet1'!$B$4:$G$76,6,FALSE)</f>
        <v>#N/A</v>
      </c>
    </row>
    <row r="189" spans="1:34" s="3" customFormat="1" ht="14.25" customHeight="1">
      <c r="A189" s="25" t="s">
        <v>215</v>
      </c>
      <c r="B189" s="25">
        <v>620003</v>
      </c>
      <c r="C189" s="16">
        <f t="shared" si="299"/>
        <v>100417</v>
      </c>
      <c r="D189" s="16">
        <v>70509</v>
      </c>
      <c r="E189" s="16">
        <v>29908</v>
      </c>
      <c r="F189" s="17">
        <v>1150</v>
      </c>
      <c r="G189" s="17">
        <v>1950</v>
      </c>
      <c r="H189" s="12">
        <v>0.8</v>
      </c>
      <c r="I189" s="16">
        <f t="shared" si="226"/>
        <v>13941</v>
      </c>
      <c r="J189" s="16">
        <f t="shared" si="390"/>
        <v>11152</v>
      </c>
      <c r="K189" s="16">
        <f t="shared" si="391"/>
        <v>2789</v>
      </c>
      <c r="L189" s="16">
        <v>37</v>
      </c>
      <c r="M189" s="16">
        <v>2004</v>
      </c>
      <c r="N189" s="16">
        <f t="shared" si="392"/>
        <v>1696</v>
      </c>
      <c r="O189" s="16">
        <v>1150</v>
      </c>
      <c r="P189" s="16">
        <v>0.8</v>
      </c>
      <c r="Q189" s="16">
        <f t="shared" si="393"/>
        <v>195</v>
      </c>
      <c r="R189" s="16">
        <f t="shared" si="394"/>
        <v>156</v>
      </c>
      <c r="S189" s="16">
        <f t="shared" si="395"/>
        <v>39</v>
      </c>
      <c r="T189" s="61">
        <f t="shared" si="234"/>
        <v>14136</v>
      </c>
      <c r="U189" s="61"/>
      <c r="V189" s="61">
        <f t="shared" si="241"/>
        <v>11308</v>
      </c>
      <c r="W189" s="61">
        <v>10998</v>
      </c>
      <c r="X189" s="61">
        <f t="shared" si="341"/>
        <v>310</v>
      </c>
      <c r="Y189" s="61"/>
      <c r="Z189" s="61">
        <f t="shared" si="242"/>
        <v>310</v>
      </c>
      <c r="AA189" s="61">
        <f>AH189</f>
        <v>310</v>
      </c>
      <c r="AB189" s="61">
        <f>Z189-AA189</f>
        <v>0</v>
      </c>
      <c r="AC189" s="61">
        <f t="shared" si="236"/>
        <v>0</v>
      </c>
      <c r="AD189" s="75" t="s">
        <v>216</v>
      </c>
      <c r="AF189" s="3">
        <v>10998</v>
      </c>
      <c r="AH189" s="3">
        <f>VLOOKUP(B189,'[2]Sheet1'!$B$4:$G$76,6,FALSE)</f>
        <v>310</v>
      </c>
    </row>
    <row r="190" spans="1:32" ht="15">
      <c r="A190" s="13" t="s">
        <v>217</v>
      </c>
      <c r="B190" s="13"/>
      <c r="C190" s="14">
        <f t="shared" si="299"/>
        <v>79393</v>
      </c>
      <c r="D190" s="14">
        <f>SUM(D191)</f>
        <v>55066</v>
      </c>
      <c r="E190" s="14">
        <f>SUM(E191)</f>
        <v>24327</v>
      </c>
      <c r="F190" s="15">
        <v>1150</v>
      </c>
      <c r="G190" s="15">
        <v>1950</v>
      </c>
      <c r="H190" s="13">
        <v>1</v>
      </c>
      <c r="I190" s="14">
        <f t="shared" si="226"/>
        <v>11076</v>
      </c>
      <c r="J190" s="14">
        <f t="shared" si="390"/>
        <v>11076</v>
      </c>
      <c r="K190" s="14">
        <f t="shared" si="391"/>
        <v>0</v>
      </c>
      <c r="L190" s="14">
        <f aca="true" t="shared" si="396" ref="L190:N190">SUM(L191)</f>
        <v>97</v>
      </c>
      <c r="M190" s="14">
        <f t="shared" si="396"/>
        <v>4522</v>
      </c>
      <c r="N190" s="14">
        <f t="shared" si="396"/>
        <v>5178</v>
      </c>
      <c r="O190" s="14">
        <v>1150</v>
      </c>
      <c r="P190" s="13">
        <v>1</v>
      </c>
      <c r="Q190" s="14">
        <f aca="true" t="shared" si="397" ref="Q190">SUM(Q191)</f>
        <v>595</v>
      </c>
      <c r="R190" s="14">
        <f aca="true" t="shared" si="398" ref="R190">SUM(R191)</f>
        <v>595</v>
      </c>
      <c r="S190" s="14">
        <f aca="true" t="shared" si="399" ref="S190">SUM(S191)</f>
        <v>0</v>
      </c>
      <c r="T190" s="60">
        <f t="shared" si="234"/>
        <v>11671</v>
      </c>
      <c r="U190" s="60">
        <v>-279</v>
      </c>
      <c r="V190" s="60">
        <f t="shared" si="241"/>
        <v>11392</v>
      </c>
      <c r="W190" s="60">
        <v>11429</v>
      </c>
      <c r="X190" s="60">
        <f t="shared" si="341"/>
        <v>-37</v>
      </c>
      <c r="Y190" s="60"/>
      <c r="Z190" s="60">
        <f t="shared" si="242"/>
        <v>0</v>
      </c>
      <c r="AA190" s="60">
        <f>SUM(AA191)</f>
        <v>0</v>
      </c>
      <c r="AB190" s="60">
        <f>SUM(AB191)</f>
        <v>0</v>
      </c>
      <c r="AC190" s="60">
        <f t="shared" si="236"/>
        <v>-37</v>
      </c>
      <c r="AD190" s="14"/>
      <c r="AE190">
        <v>1</v>
      </c>
      <c r="AF190">
        <v>11429</v>
      </c>
    </row>
    <row r="191" spans="1:34" s="3" customFormat="1" ht="15">
      <c r="A191" s="12" t="s">
        <v>217</v>
      </c>
      <c r="B191" s="25">
        <v>620005</v>
      </c>
      <c r="C191" s="16">
        <f t="shared" si="299"/>
        <v>79393</v>
      </c>
      <c r="D191" s="16">
        <v>55066</v>
      </c>
      <c r="E191" s="16">
        <v>24327</v>
      </c>
      <c r="F191" s="17">
        <v>1150</v>
      </c>
      <c r="G191" s="17">
        <v>1950</v>
      </c>
      <c r="H191" s="12">
        <v>1</v>
      </c>
      <c r="I191" s="16">
        <f t="shared" si="226"/>
        <v>11076</v>
      </c>
      <c r="J191" s="16">
        <f t="shared" si="390"/>
        <v>11076</v>
      </c>
      <c r="K191" s="16">
        <f t="shared" si="391"/>
        <v>0</v>
      </c>
      <c r="L191" s="16">
        <v>97</v>
      </c>
      <c r="M191" s="16">
        <v>4522</v>
      </c>
      <c r="N191" s="16">
        <f>L191*100-M191</f>
        <v>5178</v>
      </c>
      <c r="O191" s="16">
        <v>1150</v>
      </c>
      <c r="P191" s="16">
        <v>1</v>
      </c>
      <c r="Q191" s="16">
        <f aca="true" t="shared" si="400" ref="Q191">ROUND(N191*O191/10000,0)</f>
        <v>595</v>
      </c>
      <c r="R191" s="16">
        <f aca="true" t="shared" si="401" ref="R191">ROUND(N191*O191*P191/10000,0)</f>
        <v>595</v>
      </c>
      <c r="S191" s="16">
        <f aca="true" t="shared" si="402" ref="S191">Q191-R191</f>
        <v>0</v>
      </c>
      <c r="T191" s="61">
        <f t="shared" si="234"/>
        <v>11671</v>
      </c>
      <c r="U191" s="61">
        <v>-279</v>
      </c>
      <c r="V191" s="61">
        <f t="shared" si="241"/>
        <v>11392</v>
      </c>
      <c r="W191" s="61">
        <v>11429</v>
      </c>
      <c r="X191" s="61">
        <f t="shared" si="341"/>
        <v>-37</v>
      </c>
      <c r="Y191" s="61"/>
      <c r="Z191" s="61">
        <f t="shared" si="242"/>
        <v>0</v>
      </c>
      <c r="AA191" s="61"/>
      <c r="AB191" s="61">
        <f>Z191-AA191</f>
        <v>0</v>
      </c>
      <c r="AC191" s="61">
        <f t="shared" si="236"/>
        <v>-37</v>
      </c>
      <c r="AD191" s="16"/>
      <c r="AF191" s="3">
        <v>11429</v>
      </c>
      <c r="AH191" s="3" t="e">
        <f>VLOOKUP(B191,'[2]Sheet1'!$B$4:$G$76,6,FALSE)</f>
        <v>#N/A</v>
      </c>
    </row>
    <row r="192" spans="1:32" ht="14.25" customHeight="1">
      <c r="A192" s="13" t="s">
        <v>218</v>
      </c>
      <c r="B192" s="13"/>
      <c r="C192" s="14">
        <f t="shared" si="299"/>
        <v>298666</v>
      </c>
      <c r="D192" s="14">
        <f aca="true" t="shared" si="403" ref="D192:E192">SUM(D193)</f>
        <v>203079</v>
      </c>
      <c r="E192" s="14">
        <f t="shared" si="403"/>
        <v>95587</v>
      </c>
      <c r="F192" s="15">
        <v>1150</v>
      </c>
      <c r="G192" s="15">
        <v>1950</v>
      </c>
      <c r="H192" s="13">
        <v>1</v>
      </c>
      <c r="I192" s="14">
        <f t="shared" si="226"/>
        <v>41994</v>
      </c>
      <c r="J192" s="14">
        <f t="shared" si="390"/>
        <v>41994</v>
      </c>
      <c r="K192" s="14">
        <f t="shared" si="391"/>
        <v>0</v>
      </c>
      <c r="L192" s="14">
        <f aca="true" t="shared" si="404" ref="L192:N192">SUM(L193)</f>
        <v>116</v>
      </c>
      <c r="M192" s="14">
        <f t="shared" si="404"/>
        <v>5865</v>
      </c>
      <c r="N192" s="14">
        <f t="shared" si="404"/>
        <v>5735</v>
      </c>
      <c r="O192" s="14">
        <v>1150</v>
      </c>
      <c r="P192" s="13">
        <v>1</v>
      </c>
      <c r="Q192" s="14">
        <f aca="true" t="shared" si="405" ref="Q192">SUM(Q193)</f>
        <v>660</v>
      </c>
      <c r="R192" s="14">
        <f aca="true" t="shared" si="406" ref="R192">SUM(R193)</f>
        <v>660</v>
      </c>
      <c r="S192" s="14">
        <f aca="true" t="shared" si="407" ref="S192">SUM(S193)</f>
        <v>0</v>
      </c>
      <c r="T192" s="60">
        <f t="shared" si="234"/>
        <v>42654</v>
      </c>
      <c r="U192" s="60"/>
      <c r="V192" s="60">
        <f t="shared" si="241"/>
        <v>42654</v>
      </c>
      <c r="W192" s="60">
        <v>41354</v>
      </c>
      <c r="X192" s="60">
        <f t="shared" si="341"/>
        <v>1300</v>
      </c>
      <c r="Y192" s="60"/>
      <c r="Z192" s="60">
        <f t="shared" si="242"/>
        <v>1300</v>
      </c>
      <c r="AA192" s="60">
        <f>AA193</f>
        <v>1300</v>
      </c>
      <c r="AB192" s="60">
        <f>AB193</f>
        <v>0</v>
      </c>
      <c r="AC192" s="60">
        <f t="shared" si="236"/>
        <v>0</v>
      </c>
      <c r="AD192" s="14"/>
      <c r="AE192">
        <v>1</v>
      </c>
      <c r="AF192">
        <v>41354</v>
      </c>
    </row>
    <row r="193" spans="1:34" s="3" customFormat="1" ht="14.25" customHeight="1">
      <c r="A193" s="12" t="s">
        <v>218</v>
      </c>
      <c r="B193" s="25">
        <v>620004</v>
      </c>
      <c r="C193" s="16">
        <f t="shared" si="299"/>
        <v>298666</v>
      </c>
      <c r="D193" s="16">
        <v>203079</v>
      </c>
      <c r="E193" s="16">
        <v>95587</v>
      </c>
      <c r="F193" s="17">
        <v>1150</v>
      </c>
      <c r="G193" s="17">
        <v>1950</v>
      </c>
      <c r="H193" s="12">
        <v>1</v>
      </c>
      <c r="I193" s="16">
        <f t="shared" si="226"/>
        <v>41994</v>
      </c>
      <c r="J193" s="16">
        <f t="shared" si="390"/>
        <v>41994</v>
      </c>
      <c r="K193" s="16">
        <f t="shared" si="391"/>
        <v>0</v>
      </c>
      <c r="L193" s="16">
        <v>116</v>
      </c>
      <c r="M193" s="16">
        <v>5865</v>
      </c>
      <c r="N193" s="16">
        <f>L193*100-M193</f>
        <v>5735</v>
      </c>
      <c r="O193" s="16">
        <v>1150</v>
      </c>
      <c r="P193" s="16">
        <v>1</v>
      </c>
      <c r="Q193" s="16">
        <f aca="true" t="shared" si="408" ref="Q193">ROUND(N193*O193/10000,0)</f>
        <v>660</v>
      </c>
      <c r="R193" s="16">
        <f aca="true" t="shared" si="409" ref="R193">ROUND(N193*O193*P193/10000,0)</f>
        <v>660</v>
      </c>
      <c r="S193" s="16">
        <f aca="true" t="shared" si="410" ref="S193">Q193-R193</f>
        <v>0</v>
      </c>
      <c r="T193" s="61">
        <f t="shared" si="234"/>
        <v>42654</v>
      </c>
      <c r="U193" s="61"/>
      <c r="V193" s="61">
        <f t="shared" si="241"/>
        <v>42654</v>
      </c>
      <c r="W193" s="61">
        <v>41354</v>
      </c>
      <c r="X193" s="61">
        <f t="shared" si="341"/>
        <v>1300</v>
      </c>
      <c r="Y193" s="61"/>
      <c r="Z193" s="61">
        <f t="shared" si="242"/>
        <v>1300</v>
      </c>
      <c r="AA193" s="61">
        <f>AH193</f>
        <v>1300</v>
      </c>
      <c r="AB193" s="61">
        <f>Z193-AA193</f>
        <v>0</v>
      </c>
      <c r="AC193" s="61">
        <f t="shared" si="236"/>
        <v>0</v>
      </c>
      <c r="AD193" s="16"/>
      <c r="AF193" s="3">
        <v>41354</v>
      </c>
      <c r="AH193" s="3">
        <f>VLOOKUP(B193,'[2]Sheet1'!$B$4:$G$76,6,FALSE)</f>
        <v>1300</v>
      </c>
    </row>
    <row r="194" spans="1:32" ht="14.25" customHeight="1">
      <c r="A194" s="13" t="s">
        <v>219</v>
      </c>
      <c r="B194" s="13"/>
      <c r="C194" s="14">
        <f t="shared" si="299"/>
        <v>148298</v>
      </c>
      <c r="D194" s="14">
        <f aca="true" t="shared" si="411" ref="D194:E194">SUM(D195)</f>
        <v>102349</v>
      </c>
      <c r="E194" s="14">
        <f t="shared" si="411"/>
        <v>45949</v>
      </c>
      <c r="F194" s="15">
        <v>1150</v>
      </c>
      <c r="G194" s="15">
        <v>1950</v>
      </c>
      <c r="H194" s="13">
        <v>1</v>
      </c>
      <c r="I194" s="14">
        <f aca="true" t="shared" si="412" ref="I194:I204">ROUND((D194*F194+E194*G194)/10000,0)</f>
        <v>20730</v>
      </c>
      <c r="J194" s="14">
        <f t="shared" si="390"/>
        <v>20730</v>
      </c>
      <c r="K194" s="14">
        <f t="shared" si="391"/>
        <v>0</v>
      </c>
      <c r="L194" s="14">
        <f aca="true" t="shared" si="413" ref="L194:N194">SUM(L195)</f>
        <v>94</v>
      </c>
      <c r="M194" s="14">
        <f t="shared" si="413"/>
        <v>4355</v>
      </c>
      <c r="N194" s="14">
        <f t="shared" si="413"/>
        <v>5045</v>
      </c>
      <c r="O194" s="14">
        <v>1150</v>
      </c>
      <c r="P194" s="13">
        <v>1</v>
      </c>
      <c r="Q194" s="14">
        <f aca="true" t="shared" si="414" ref="Q194">SUM(Q195)</f>
        <v>580</v>
      </c>
      <c r="R194" s="14">
        <f aca="true" t="shared" si="415" ref="R194">SUM(R195)</f>
        <v>580</v>
      </c>
      <c r="S194" s="14">
        <f aca="true" t="shared" si="416" ref="S194">SUM(S195)</f>
        <v>0</v>
      </c>
      <c r="T194" s="60">
        <f t="shared" si="234"/>
        <v>21310</v>
      </c>
      <c r="U194" s="60"/>
      <c r="V194" s="60">
        <f t="shared" si="241"/>
        <v>21310</v>
      </c>
      <c r="W194" s="60">
        <v>21138</v>
      </c>
      <c r="X194" s="60">
        <f t="shared" si="341"/>
        <v>172</v>
      </c>
      <c r="Y194" s="60"/>
      <c r="Z194" s="60">
        <f t="shared" si="242"/>
        <v>172</v>
      </c>
      <c r="AA194" s="60">
        <f>AA195</f>
        <v>172</v>
      </c>
      <c r="AB194" s="60">
        <f>AB195</f>
        <v>0</v>
      </c>
      <c r="AC194" s="60">
        <f t="shared" si="236"/>
        <v>0</v>
      </c>
      <c r="AD194" s="14"/>
      <c r="AE194">
        <v>1</v>
      </c>
      <c r="AF194">
        <v>21138</v>
      </c>
    </row>
    <row r="195" spans="1:34" s="3" customFormat="1" ht="14.25" customHeight="1">
      <c r="A195" s="12" t="s">
        <v>219</v>
      </c>
      <c r="B195" s="25">
        <v>620006</v>
      </c>
      <c r="C195" s="16">
        <f t="shared" si="299"/>
        <v>148298</v>
      </c>
      <c r="D195" s="16">
        <v>102349</v>
      </c>
      <c r="E195" s="16">
        <v>45949</v>
      </c>
      <c r="F195" s="17">
        <v>1150</v>
      </c>
      <c r="G195" s="17">
        <v>1950</v>
      </c>
      <c r="H195" s="12">
        <v>1</v>
      </c>
      <c r="I195" s="16">
        <f t="shared" si="412"/>
        <v>20730</v>
      </c>
      <c r="J195" s="16">
        <f t="shared" si="390"/>
        <v>20730</v>
      </c>
      <c r="K195" s="16">
        <f t="shared" si="391"/>
        <v>0</v>
      </c>
      <c r="L195" s="16">
        <v>94</v>
      </c>
      <c r="M195" s="16">
        <v>4355</v>
      </c>
      <c r="N195" s="16">
        <f>L195*100-M195</f>
        <v>5045</v>
      </c>
      <c r="O195" s="16">
        <v>1150</v>
      </c>
      <c r="P195" s="16">
        <v>1</v>
      </c>
      <c r="Q195" s="16">
        <f aca="true" t="shared" si="417" ref="Q195">ROUND(N195*O195/10000,0)</f>
        <v>580</v>
      </c>
      <c r="R195" s="16">
        <f aca="true" t="shared" si="418" ref="R195">ROUND(N195*O195*P195/10000,0)</f>
        <v>580</v>
      </c>
      <c r="S195" s="16">
        <f aca="true" t="shared" si="419" ref="S195">Q195-R195</f>
        <v>0</v>
      </c>
      <c r="T195" s="61">
        <f t="shared" si="234"/>
        <v>21310</v>
      </c>
      <c r="U195" s="61"/>
      <c r="V195" s="61">
        <f t="shared" si="241"/>
        <v>21310</v>
      </c>
      <c r="W195" s="61">
        <v>21138</v>
      </c>
      <c r="X195" s="61">
        <f t="shared" si="341"/>
        <v>172</v>
      </c>
      <c r="Y195" s="61"/>
      <c r="Z195" s="61">
        <f t="shared" si="242"/>
        <v>172</v>
      </c>
      <c r="AA195" s="61">
        <f>AH195</f>
        <v>172</v>
      </c>
      <c r="AB195" s="61">
        <f>Z195-AA195</f>
        <v>0</v>
      </c>
      <c r="AC195" s="61">
        <f t="shared" si="236"/>
        <v>0</v>
      </c>
      <c r="AD195" s="75"/>
      <c r="AF195" s="3">
        <v>21138</v>
      </c>
      <c r="AH195" s="3">
        <f>VLOOKUP(B195,'[2]Sheet1'!$B$4:$G$76,6,FALSE)</f>
        <v>172</v>
      </c>
    </row>
    <row r="196" spans="1:32" ht="14.25" customHeight="1">
      <c r="A196" s="13" t="s">
        <v>220</v>
      </c>
      <c r="B196" s="13"/>
      <c r="C196" s="14">
        <f t="shared" si="299"/>
        <v>133687</v>
      </c>
      <c r="D196" s="14">
        <f>SUM(D197:D200)</f>
        <v>99224</v>
      </c>
      <c r="E196" s="14">
        <f aca="true" t="shared" si="420" ref="E196:N196">SUM(E197:E200)</f>
        <v>34463</v>
      </c>
      <c r="F196" s="15">
        <v>1150</v>
      </c>
      <c r="G196" s="15">
        <v>1950</v>
      </c>
      <c r="H196" s="13" t="s">
        <v>53</v>
      </c>
      <c r="I196" s="14">
        <f t="shared" si="420"/>
        <v>18131</v>
      </c>
      <c r="J196" s="14">
        <f t="shared" si="420"/>
        <v>14453</v>
      </c>
      <c r="K196" s="14">
        <f t="shared" si="391"/>
        <v>3678</v>
      </c>
      <c r="L196" s="14">
        <f t="shared" si="420"/>
        <v>176</v>
      </c>
      <c r="M196" s="14">
        <f t="shared" si="420"/>
        <v>8995</v>
      </c>
      <c r="N196" s="14">
        <f t="shared" si="420"/>
        <v>8605</v>
      </c>
      <c r="O196" s="14">
        <v>1150</v>
      </c>
      <c r="P196" s="13" t="s">
        <v>53</v>
      </c>
      <c r="Q196" s="14">
        <f aca="true" t="shared" si="421" ref="Q196:S196">SUM(Q197:Q200)</f>
        <v>990</v>
      </c>
      <c r="R196" s="14">
        <f t="shared" si="421"/>
        <v>791</v>
      </c>
      <c r="S196" s="14">
        <f t="shared" si="421"/>
        <v>199</v>
      </c>
      <c r="T196" s="60">
        <f t="shared" si="234"/>
        <v>19121</v>
      </c>
      <c r="U196" s="60"/>
      <c r="V196" s="60">
        <f t="shared" si="241"/>
        <v>15244</v>
      </c>
      <c r="W196" s="60">
        <v>14268</v>
      </c>
      <c r="X196" s="60">
        <f t="shared" si="341"/>
        <v>976</v>
      </c>
      <c r="Y196" s="60"/>
      <c r="Z196" s="60">
        <f aca="true" t="shared" si="422" ref="Z196:AB196">SUM(Z197:Z200)</f>
        <v>979</v>
      </c>
      <c r="AA196" s="60">
        <f t="shared" si="422"/>
        <v>979</v>
      </c>
      <c r="AB196" s="60">
        <f t="shared" si="422"/>
        <v>0</v>
      </c>
      <c r="AC196" s="60">
        <f t="shared" si="236"/>
        <v>-3</v>
      </c>
      <c r="AD196" s="14"/>
      <c r="AE196">
        <v>1</v>
      </c>
      <c r="AF196">
        <v>14268</v>
      </c>
    </row>
    <row r="197" spans="1:34" s="3" customFormat="1" ht="15">
      <c r="A197" s="22" t="s">
        <v>221</v>
      </c>
      <c r="B197" s="25">
        <v>621001</v>
      </c>
      <c r="C197" s="16">
        <f t="shared" si="299"/>
        <v>1327</v>
      </c>
      <c r="D197" s="16">
        <v>0</v>
      </c>
      <c r="E197" s="16">
        <v>1327</v>
      </c>
      <c r="F197" s="17">
        <v>1150</v>
      </c>
      <c r="G197" s="17">
        <v>1950</v>
      </c>
      <c r="H197" s="12">
        <v>0.6</v>
      </c>
      <c r="I197" s="16">
        <f t="shared" si="412"/>
        <v>259</v>
      </c>
      <c r="J197" s="16">
        <f aca="true" t="shared" si="423" ref="J197:J204">ROUND((F197*D197*H197+G197*E197*H197)/10000,0)</f>
        <v>155</v>
      </c>
      <c r="K197" s="16">
        <f t="shared" si="391"/>
        <v>104</v>
      </c>
      <c r="L197" s="16">
        <v>0</v>
      </c>
      <c r="M197" s="16">
        <v>0</v>
      </c>
      <c r="N197" s="16">
        <f aca="true" t="shared" si="424" ref="N197:N200">L197*100-M197</f>
        <v>0</v>
      </c>
      <c r="O197" s="16">
        <v>1150</v>
      </c>
      <c r="P197" s="16">
        <v>0.6</v>
      </c>
      <c r="Q197" s="16">
        <f aca="true" t="shared" si="425" ref="Q197:Q200">ROUND(N197*O197/10000,0)</f>
        <v>0</v>
      </c>
      <c r="R197" s="16">
        <f aca="true" t="shared" si="426" ref="R197:R200">ROUND(N197*O197*P197/10000,0)</f>
        <v>0</v>
      </c>
      <c r="S197" s="16">
        <f aca="true" t="shared" si="427" ref="S197:S200">Q197-R197</f>
        <v>0</v>
      </c>
      <c r="T197" s="61">
        <f t="shared" si="234"/>
        <v>259</v>
      </c>
      <c r="U197" s="61"/>
      <c r="V197" s="61">
        <f t="shared" si="241"/>
        <v>155</v>
      </c>
      <c r="W197" s="61">
        <v>158</v>
      </c>
      <c r="X197" s="61">
        <f t="shared" si="341"/>
        <v>-3</v>
      </c>
      <c r="Y197" s="61"/>
      <c r="Z197" s="61">
        <f t="shared" si="242"/>
        <v>0</v>
      </c>
      <c r="AA197" s="61"/>
      <c r="AB197" s="61">
        <f>Z197-AA197</f>
        <v>0</v>
      </c>
      <c r="AC197" s="61">
        <f t="shared" si="236"/>
        <v>-3</v>
      </c>
      <c r="AD197" s="16"/>
      <c r="AF197" s="3">
        <v>158</v>
      </c>
      <c r="AH197" s="3" t="e">
        <f>VLOOKUP(B197,'[2]Sheet1'!$B$4:$G$76,6,FALSE)</f>
        <v>#N/A</v>
      </c>
    </row>
    <row r="198" spans="1:34" s="3" customFormat="1" ht="14.25" customHeight="1">
      <c r="A198" s="12" t="s">
        <v>222</v>
      </c>
      <c r="B198" s="25">
        <v>621002</v>
      </c>
      <c r="C198" s="16">
        <f t="shared" si="299"/>
        <v>54987</v>
      </c>
      <c r="D198" s="16">
        <v>42241</v>
      </c>
      <c r="E198" s="16">
        <v>12746</v>
      </c>
      <c r="F198" s="17">
        <v>1150</v>
      </c>
      <c r="G198" s="17">
        <v>1950</v>
      </c>
      <c r="H198" s="12">
        <v>0.8</v>
      </c>
      <c r="I198" s="16">
        <f t="shared" si="412"/>
        <v>7343</v>
      </c>
      <c r="J198" s="16">
        <f t="shared" si="423"/>
        <v>5875</v>
      </c>
      <c r="K198" s="16">
        <f t="shared" si="391"/>
        <v>1468</v>
      </c>
      <c r="L198" s="16">
        <v>31</v>
      </c>
      <c r="M198" s="16">
        <v>1596</v>
      </c>
      <c r="N198" s="16">
        <f t="shared" si="424"/>
        <v>1504</v>
      </c>
      <c r="O198" s="16">
        <v>1150</v>
      </c>
      <c r="P198" s="16">
        <v>0.8</v>
      </c>
      <c r="Q198" s="16">
        <f t="shared" si="425"/>
        <v>173</v>
      </c>
      <c r="R198" s="16">
        <f t="shared" si="426"/>
        <v>138</v>
      </c>
      <c r="S198" s="16">
        <f t="shared" si="427"/>
        <v>35</v>
      </c>
      <c r="T198" s="61">
        <f t="shared" si="234"/>
        <v>7516</v>
      </c>
      <c r="U198" s="61"/>
      <c r="V198" s="61">
        <f t="shared" si="241"/>
        <v>6013</v>
      </c>
      <c r="W198" s="61">
        <v>5533</v>
      </c>
      <c r="X198" s="61">
        <f t="shared" si="341"/>
        <v>480</v>
      </c>
      <c r="Y198" s="61"/>
      <c r="Z198" s="61">
        <f t="shared" si="242"/>
        <v>480</v>
      </c>
      <c r="AA198" s="61">
        <f>AH198</f>
        <v>480</v>
      </c>
      <c r="AB198" s="61">
        <f>Z198-AA198</f>
        <v>0</v>
      </c>
      <c r="AC198" s="61">
        <f t="shared" si="236"/>
        <v>0</v>
      </c>
      <c r="AD198" s="16"/>
      <c r="AF198" s="3">
        <v>5533</v>
      </c>
      <c r="AH198" s="3">
        <f>VLOOKUP(B198,'[2]Sheet1'!$B$4:$G$76,6,FALSE)</f>
        <v>480</v>
      </c>
    </row>
    <row r="199" spans="1:34" s="3" customFormat="1" ht="14.25" customHeight="1">
      <c r="A199" s="12" t="s">
        <v>223</v>
      </c>
      <c r="B199" s="25">
        <v>621005</v>
      </c>
      <c r="C199" s="16">
        <f t="shared" si="299"/>
        <v>49798</v>
      </c>
      <c r="D199" s="16">
        <v>36803</v>
      </c>
      <c r="E199" s="16">
        <v>12995</v>
      </c>
      <c r="F199" s="17">
        <v>1150</v>
      </c>
      <c r="G199" s="17">
        <v>1950</v>
      </c>
      <c r="H199" s="12">
        <v>0.8</v>
      </c>
      <c r="I199" s="16">
        <f t="shared" si="412"/>
        <v>6766</v>
      </c>
      <c r="J199" s="16">
        <f t="shared" si="423"/>
        <v>5413</v>
      </c>
      <c r="K199" s="16">
        <f t="shared" si="391"/>
        <v>1353</v>
      </c>
      <c r="L199" s="16">
        <v>89</v>
      </c>
      <c r="M199" s="16">
        <v>4734</v>
      </c>
      <c r="N199" s="16">
        <f t="shared" si="424"/>
        <v>4166</v>
      </c>
      <c r="O199" s="16">
        <v>1150</v>
      </c>
      <c r="P199" s="16">
        <v>0.8</v>
      </c>
      <c r="Q199" s="16">
        <f t="shared" si="425"/>
        <v>479</v>
      </c>
      <c r="R199" s="16">
        <f t="shared" si="426"/>
        <v>383</v>
      </c>
      <c r="S199" s="16">
        <f t="shared" si="427"/>
        <v>96</v>
      </c>
      <c r="T199" s="61">
        <f aca="true" t="shared" si="428" ref="T199:T204">I199+Q199</f>
        <v>7245</v>
      </c>
      <c r="U199" s="61"/>
      <c r="V199" s="61">
        <f t="shared" si="241"/>
        <v>5796</v>
      </c>
      <c r="W199" s="61">
        <v>5567</v>
      </c>
      <c r="X199" s="61">
        <f t="shared" si="341"/>
        <v>229</v>
      </c>
      <c r="Y199" s="61"/>
      <c r="Z199" s="61">
        <f t="shared" si="242"/>
        <v>229</v>
      </c>
      <c r="AA199" s="61">
        <f>AH199</f>
        <v>229</v>
      </c>
      <c r="AB199" s="61">
        <f>Z199-AA199</f>
        <v>0</v>
      </c>
      <c r="AC199" s="61">
        <f t="shared" si="236"/>
        <v>0</v>
      </c>
      <c r="AD199" s="16"/>
      <c r="AF199" s="3">
        <v>5567</v>
      </c>
      <c r="AH199" s="3">
        <f>VLOOKUP(B199,'[2]Sheet1'!$B$4:$G$76,6,FALSE)</f>
        <v>229</v>
      </c>
    </row>
    <row r="200" spans="1:34" s="3" customFormat="1" ht="14.25" customHeight="1">
      <c r="A200" s="12" t="s">
        <v>224</v>
      </c>
      <c r="B200" s="25">
        <v>621006</v>
      </c>
      <c r="C200" s="16">
        <f t="shared" si="299"/>
        <v>27575</v>
      </c>
      <c r="D200" s="16">
        <v>20180</v>
      </c>
      <c r="E200" s="16">
        <v>7395</v>
      </c>
      <c r="F200" s="17">
        <v>1150</v>
      </c>
      <c r="G200" s="17">
        <v>1950</v>
      </c>
      <c r="H200" s="12">
        <v>0.8</v>
      </c>
      <c r="I200" s="16">
        <f t="shared" si="412"/>
        <v>3763</v>
      </c>
      <c r="J200" s="16">
        <f t="shared" si="423"/>
        <v>3010</v>
      </c>
      <c r="K200" s="16">
        <f t="shared" si="391"/>
        <v>753</v>
      </c>
      <c r="L200" s="16">
        <v>56</v>
      </c>
      <c r="M200" s="16">
        <v>2665</v>
      </c>
      <c r="N200" s="16">
        <f t="shared" si="424"/>
        <v>2935</v>
      </c>
      <c r="O200" s="16">
        <v>1150</v>
      </c>
      <c r="P200" s="16">
        <v>0.8</v>
      </c>
      <c r="Q200" s="16">
        <f t="shared" si="425"/>
        <v>338</v>
      </c>
      <c r="R200" s="16">
        <f t="shared" si="426"/>
        <v>270</v>
      </c>
      <c r="S200" s="16">
        <f t="shared" si="427"/>
        <v>68</v>
      </c>
      <c r="T200" s="61">
        <f t="shared" si="428"/>
        <v>4101</v>
      </c>
      <c r="U200" s="61"/>
      <c r="V200" s="61">
        <f t="shared" si="241"/>
        <v>3280</v>
      </c>
      <c r="W200" s="61">
        <v>3010</v>
      </c>
      <c r="X200" s="61">
        <f t="shared" si="341"/>
        <v>270</v>
      </c>
      <c r="Y200" s="61"/>
      <c r="Z200" s="61">
        <f t="shared" si="242"/>
        <v>270</v>
      </c>
      <c r="AA200" s="61">
        <f>AH200</f>
        <v>270</v>
      </c>
      <c r="AB200" s="61">
        <f>Z200-AA200</f>
        <v>0</v>
      </c>
      <c r="AC200" s="61">
        <f aca="true" t="shared" si="429" ref="AC200:AC204">X200+Y200-Z200</f>
        <v>0</v>
      </c>
      <c r="AD200" s="16"/>
      <c r="AF200" s="3">
        <v>3010</v>
      </c>
      <c r="AH200" s="3">
        <f>VLOOKUP(B200,'[2]Sheet1'!$B$4:$G$76,6,FALSE)</f>
        <v>270</v>
      </c>
    </row>
    <row r="201" spans="1:32" ht="14.25" customHeight="1">
      <c r="A201" s="13" t="s">
        <v>225</v>
      </c>
      <c r="B201" s="13"/>
      <c r="C201" s="14">
        <f t="shared" si="299"/>
        <v>51966</v>
      </c>
      <c r="D201" s="14">
        <f>SUM(D202)</f>
        <v>37931</v>
      </c>
      <c r="E201" s="14">
        <f>SUM(E202)</f>
        <v>14035</v>
      </c>
      <c r="F201" s="15">
        <v>1150</v>
      </c>
      <c r="G201" s="15">
        <v>1950</v>
      </c>
      <c r="H201" s="13">
        <v>0.8</v>
      </c>
      <c r="I201" s="14">
        <f t="shared" si="412"/>
        <v>7099</v>
      </c>
      <c r="J201" s="14">
        <f t="shared" si="423"/>
        <v>5679</v>
      </c>
      <c r="K201" s="14">
        <f t="shared" si="391"/>
        <v>1420</v>
      </c>
      <c r="L201" s="14">
        <f aca="true" t="shared" si="430" ref="L201:N201">SUM(L202)</f>
        <v>55</v>
      </c>
      <c r="M201" s="14">
        <f t="shared" si="430"/>
        <v>2786</v>
      </c>
      <c r="N201" s="14">
        <f t="shared" si="430"/>
        <v>2714</v>
      </c>
      <c r="O201" s="14">
        <v>1150</v>
      </c>
      <c r="P201" s="13">
        <v>0.8</v>
      </c>
      <c r="Q201" s="14">
        <f aca="true" t="shared" si="431" ref="Q201">SUM(Q202)</f>
        <v>312</v>
      </c>
      <c r="R201" s="14">
        <f aca="true" t="shared" si="432" ref="R201">SUM(R202)</f>
        <v>250</v>
      </c>
      <c r="S201" s="14">
        <f aca="true" t="shared" si="433" ref="S201">SUM(S202)</f>
        <v>62</v>
      </c>
      <c r="T201" s="60">
        <f t="shared" si="428"/>
        <v>7411</v>
      </c>
      <c r="U201" s="60"/>
      <c r="V201" s="60">
        <f aca="true" t="shared" si="434" ref="V201:V204">J201+R201+U201</f>
        <v>5929</v>
      </c>
      <c r="W201" s="60">
        <v>5690</v>
      </c>
      <c r="X201" s="60">
        <f t="shared" si="341"/>
        <v>239</v>
      </c>
      <c r="Y201" s="60"/>
      <c r="Z201" s="60">
        <f aca="true" t="shared" si="435" ref="Z201:Z204">MAX(X201+Y201,0)</f>
        <v>239</v>
      </c>
      <c r="AA201" s="60">
        <f>AA202</f>
        <v>239</v>
      </c>
      <c r="AB201" s="60">
        <f>AB202</f>
        <v>0</v>
      </c>
      <c r="AC201" s="60">
        <f t="shared" si="429"/>
        <v>0</v>
      </c>
      <c r="AD201" s="14"/>
      <c r="AE201">
        <v>1</v>
      </c>
      <c r="AF201">
        <v>5690</v>
      </c>
    </row>
    <row r="202" spans="1:34" s="3" customFormat="1" ht="14.25" customHeight="1">
      <c r="A202" s="12" t="s">
        <v>225</v>
      </c>
      <c r="B202" s="25">
        <v>621004</v>
      </c>
      <c r="C202" s="16">
        <f t="shared" si="299"/>
        <v>51966</v>
      </c>
      <c r="D202" s="16">
        <v>37931</v>
      </c>
      <c r="E202" s="16">
        <v>14035</v>
      </c>
      <c r="F202" s="17">
        <v>1150</v>
      </c>
      <c r="G202" s="17">
        <v>1950</v>
      </c>
      <c r="H202" s="12">
        <v>0.8</v>
      </c>
      <c r="I202" s="16">
        <f t="shared" si="412"/>
        <v>7099</v>
      </c>
      <c r="J202" s="16">
        <f t="shared" si="423"/>
        <v>5679</v>
      </c>
      <c r="K202" s="16">
        <f t="shared" si="391"/>
        <v>1420</v>
      </c>
      <c r="L202" s="16">
        <v>55</v>
      </c>
      <c r="M202" s="16">
        <v>2786</v>
      </c>
      <c r="N202" s="16">
        <f>L202*100-M202</f>
        <v>2714</v>
      </c>
      <c r="O202" s="16">
        <v>1150</v>
      </c>
      <c r="P202" s="16">
        <v>0.8</v>
      </c>
      <c r="Q202" s="16">
        <f aca="true" t="shared" si="436" ref="Q202">ROUND(N202*O202/10000,0)</f>
        <v>312</v>
      </c>
      <c r="R202" s="16">
        <f aca="true" t="shared" si="437" ref="R202">ROUND(N202*O202*P202/10000,0)</f>
        <v>250</v>
      </c>
      <c r="S202" s="16">
        <f aca="true" t="shared" si="438" ref="S202">Q202-R202</f>
        <v>62</v>
      </c>
      <c r="T202" s="61">
        <f t="shared" si="428"/>
        <v>7411</v>
      </c>
      <c r="U202" s="61"/>
      <c r="V202" s="61">
        <f t="shared" si="434"/>
        <v>5929</v>
      </c>
      <c r="W202" s="61">
        <v>5690</v>
      </c>
      <c r="X202" s="61">
        <f t="shared" si="341"/>
        <v>239</v>
      </c>
      <c r="Y202" s="61"/>
      <c r="Z202" s="61">
        <f t="shared" si="435"/>
        <v>239</v>
      </c>
      <c r="AA202" s="61">
        <f>AH202</f>
        <v>239</v>
      </c>
      <c r="AB202" s="61">
        <f>Z202-AA202</f>
        <v>0</v>
      </c>
      <c r="AC202" s="61">
        <f t="shared" si="429"/>
        <v>0</v>
      </c>
      <c r="AD202" s="16"/>
      <c r="AF202" s="3">
        <v>5690</v>
      </c>
      <c r="AH202" s="3">
        <f>VLOOKUP(B202,'[2]Sheet1'!$B$4:$G$76,6,FALSE)</f>
        <v>239</v>
      </c>
    </row>
    <row r="203" spans="1:32" ht="14.25" customHeight="1">
      <c r="A203" s="13" t="s">
        <v>226</v>
      </c>
      <c r="B203" s="13"/>
      <c r="C203" s="14">
        <f t="shared" si="299"/>
        <v>151346</v>
      </c>
      <c r="D203" s="14">
        <f aca="true" t="shared" si="439" ref="D203:E203">SUM(D204)</f>
        <v>107861</v>
      </c>
      <c r="E203" s="14">
        <f t="shared" si="439"/>
        <v>43485</v>
      </c>
      <c r="F203" s="15">
        <v>1150</v>
      </c>
      <c r="G203" s="15">
        <v>1950</v>
      </c>
      <c r="H203" s="13">
        <v>0.8</v>
      </c>
      <c r="I203" s="14">
        <f t="shared" si="412"/>
        <v>20884</v>
      </c>
      <c r="J203" s="14">
        <f t="shared" si="423"/>
        <v>16707</v>
      </c>
      <c r="K203" s="14">
        <f t="shared" si="391"/>
        <v>4177</v>
      </c>
      <c r="L203" s="14">
        <f aca="true" t="shared" si="440" ref="L203:N203">SUM(L204)</f>
        <v>98</v>
      </c>
      <c r="M203" s="14">
        <f t="shared" si="440"/>
        <v>5932</v>
      </c>
      <c r="N203" s="14">
        <f t="shared" si="440"/>
        <v>3868</v>
      </c>
      <c r="O203" s="14">
        <v>1150</v>
      </c>
      <c r="P203" s="13">
        <v>0.8</v>
      </c>
      <c r="Q203" s="14">
        <f aca="true" t="shared" si="441" ref="Q203">SUM(Q204)</f>
        <v>445</v>
      </c>
      <c r="R203" s="14">
        <f aca="true" t="shared" si="442" ref="R203">SUM(R204)</f>
        <v>356</v>
      </c>
      <c r="S203" s="14">
        <f aca="true" t="shared" si="443" ref="S203">SUM(S204)</f>
        <v>89</v>
      </c>
      <c r="T203" s="60">
        <f t="shared" si="428"/>
        <v>21329</v>
      </c>
      <c r="U203" s="60"/>
      <c r="V203" s="60">
        <f t="shared" si="434"/>
        <v>17063</v>
      </c>
      <c r="W203" s="60">
        <v>16342</v>
      </c>
      <c r="X203" s="60">
        <f t="shared" si="341"/>
        <v>721</v>
      </c>
      <c r="Y203" s="60"/>
      <c r="Z203" s="60">
        <f t="shared" si="435"/>
        <v>721</v>
      </c>
      <c r="AA203" s="60">
        <f>AA204</f>
        <v>721</v>
      </c>
      <c r="AB203" s="60">
        <f>AB204</f>
        <v>0</v>
      </c>
      <c r="AC203" s="60">
        <f t="shared" si="429"/>
        <v>0</v>
      </c>
      <c r="AD203" s="14"/>
      <c r="AE203">
        <v>1</v>
      </c>
      <c r="AF203">
        <v>16342</v>
      </c>
    </row>
    <row r="204" spans="1:34" s="3" customFormat="1" ht="14.25" customHeight="1">
      <c r="A204" s="12" t="s">
        <v>226</v>
      </c>
      <c r="B204" s="25">
        <v>621003</v>
      </c>
      <c r="C204" s="16">
        <f t="shared" si="299"/>
        <v>151346</v>
      </c>
      <c r="D204" s="16">
        <v>107861</v>
      </c>
      <c r="E204" s="16">
        <v>43485</v>
      </c>
      <c r="F204" s="17">
        <v>1150</v>
      </c>
      <c r="G204" s="17">
        <v>1950</v>
      </c>
      <c r="H204" s="12">
        <v>0.8</v>
      </c>
      <c r="I204" s="16">
        <f t="shared" si="412"/>
        <v>20884</v>
      </c>
      <c r="J204" s="16">
        <f t="shared" si="423"/>
        <v>16707</v>
      </c>
      <c r="K204" s="16">
        <f t="shared" si="391"/>
        <v>4177</v>
      </c>
      <c r="L204" s="16">
        <v>98</v>
      </c>
      <c r="M204" s="16">
        <v>5932</v>
      </c>
      <c r="N204" s="16">
        <f>L204*100-M204</f>
        <v>3868</v>
      </c>
      <c r="O204" s="16">
        <v>1150</v>
      </c>
      <c r="P204" s="16">
        <v>0.8</v>
      </c>
      <c r="Q204" s="16">
        <f aca="true" t="shared" si="444" ref="Q204">ROUND(N204*O204/10000,0)</f>
        <v>445</v>
      </c>
      <c r="R204" s="16">
        <f aca="true" t="shared" si="445" ref="R204">ROUND(N204*O204*P204/10000,0)</f>
        <v>356</v>
      </c>
      <c r="S204" s="16">
        <f aca="true" t="shared" si="446" ref="S204">Q204-R204</f>
        <v>89</v>
      </c>
      <c r="T204" s="61">
        <f t="shared" si="428"/>
        <v>21329</v>
      </c>
      <c r="U204" s="61"/>
      <c r="V204" s="61">
        <f t="shared" si="434"/>
        <v>17063</v>
      </c>
      <c r="W204" s="61">
        <v>16342</v>
      </c>
      <c r="X204" s="61">
        <f t="shared" si="341"/>
        <v>721</v>
      </c>
      <c r="Y204" s="61"/>
      <c r="Z204" s="61">
        <f t="shared" si="435"/>
        <v>721</v>
      </c>
      <c r="AA204" s="61">
        <f>AH204</f>
        <v>721</v>
      </c>
      <c r="AB204" s="61">
        <f>Z204-AA204</f>
        <v>0</v>
      </c>
      <c r="AC204" s="61">
        <f t="shared" si="429"/>
        <v>0</v>
      </c>
      <c r="AD204" s="16"/>
      <c r="AF204" s="3">
        <v>16342</v>
      </c>
      <c r="AH204" s="3">
        <f>VLOOKUP(B204,'[2]Sheet1'!$B$4:$G$76,6,FALSE)</f>
        <v>721</v>
      </c>
    </row>
  </sheetData>
  <sheetProtection/>
  <mergeCells count="26">
    <mergeCell ref="A1:AD1"/>
    <mergeCell ref="C2:K2"/>
    <mergeCell ref="L2:S2"/>
    <mergeCell ref="C3:E3"/>
    <mergeCell ref="F3:G3"/>
    <mergeCell ref="I3:K3"/>
    <mergeCell ref="Q3:S3"/>
    <mergeCell ref="A2:A4"/>
    <mergeCell ref="B2:B4"/>
    <mergeCell ref="H3:H4"/>
    <mergeCell ref="L3:L4"/>
    <mergeCell ref="M3:M4"/>
    <mergeCell ref="N3:N4"/>
    <mergeCell ref="O3:O4"/>
    <mergeCell ref="P3:P4"/>
    <mergeCell ref="T2:T4"/>
    <mergeCell ref="U2:U4"/>
    <mergeCell ref="V2:V4"/>
    <mergeCell ref="W2:W4"/>
    <mergeCell ref="X2:X4"/>
    <mergeCell ref="Y2:Y4"/>
    <mergeCell ref="AC2:AC4"/>
    <mergeCell ref="AD2:AD4"/>
    <mergeCell ref="AF3:AF4"/>
    <mergeCell ref="AG3:AG4"/>
    <mergeCell ref="Z2:AB4"/>
  </mergeCells>
  <printOptions/>
  <pageMargins left="0.236111111111111" right="0" top="0.7480314960629919" bottom="0.7480314960629919" header="0.31496062992126" footer="0.31496062992126"/>
  <pageSetup fitToHeight="0" fitToWidth="1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4"/>
  <sheetViews>
    <sheetView zoomScaleSheetLayoutView="100" workbookViewId="0" topLeftCell="J1">
      <selection activeCell="V2" sqref="A1:V65536"/>
    </sheetView>
  </sheetViews>
  <sheetFormatPr defaultColWidth="9.00390625" defaultRowHeight="15.75"/>
  <cols>
    <col min="1" max="1" width="10.125" style="4" customWidth="1"/>
    <col min="2" max="2" width="8.875" style="4" customWidth="1"/>
    <col min="3" max="3" width="9.50390625" style="0" customWidth="1"/>
    <col min="6" max="7" width="6.375" style="5" customWidth="1"/>
    <col min="8" max="8" width="7.25390625" style="5" customWidth="1"/>
    <col min="9" max="9" width="13.375" style="0" customWidth="1"/>
    <col min="10" max="10" width="11.625" style="0" customWidth="1"/>
    <col min="11" max="11" width="14.625" style="0" customWidth="1"/>
    <col min="12" max="12" width="9.125" style="0" customWidth="1"/>
    <col min="13" max="19" width="12.375" style="0" customWidth="1"/>
    <col min="20" max="20" width="9.00390625" style="3" customWidth="1"/>
    <col min="21" max="21" width="13.75390625" style="3" customWidth="1"/>
    <col min="22" max="22" width="36.375" style="0" customWidth="1"/>
  </cols>
  <sheetData>
    <row r="1" spans="1:250" s="1" customFormat="1" ht="51.75" customHeight="1">
      <c r="A1" s="6" t="s">
        <v>227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s="1" customFormat="1" ht="51.75" customHeight="1">
      <c r="A2" s="6"/>
      <c r="B2" s="6"/>
      <c r="C2" s="38" t="s">
        <v>3</v>
      </c>
      <c r="D2" s="38"/>
      <c r="E2" s="38"/>
      <c r="F2" s="38"/>
      <c r="G2" s="38"/>
      <c r="H2" s="38"/>
      <c r="I2" s="38"/>
      <c r="J2" s="38"/>
      <c r="K2" s="38"/>
      <c r="L2" s="38" t="s">
        <v>4</v>
      </c>
      <c r="M2" s="38"/>
      <c r="N2" s="38"/>
      <c r="O2" s="38"/>
      <c r="P2" s="38"/>
      <c r="Q2" s="38"/>
      <c r="R2" s="38"/>
      <c r="S2" s="38"/>
      <c r="T2" s="6"/>
      <c r="U2" s="6"/>
      <c r="V2" s="6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s="1" customFormat="1" ht="51" customHeight="1">
      <c r="A3" s="7" t="s">
        <v>1</v>
      </c>
      <c r="B3" s="7" t="s">
        <v>2</v>
      </c>
      <c r="C3" s="9" t="s">
        <v>228</v>
      </c>
      <c r="D3" s="9"/>
      <c r="E3" s="9"/>
      <c r="F3" s="9" t="s">
        <v>15</v>
      </c>
      <c r="G3" s="9"/>
      <c r="H3" s="10" t="s">
        <v>16</v>
      </c>
      <c r="I3" s="9" t="s">
        <v>229</v>
      </c>
      <c r="J3" s="9"/>
      <c r="K3" s="9"/>
      <c r="L3" s="8" t="s">
        <v>230</v>
      </c>
      <c r="M3" s="8" t="s">
        <v>231</v>
      </c>
      <c r="N3" s="8" t="s">
        <v>20</v>
      </c>
      <c r="O3" s="9" t="s">
        <v>15</v>
      </c>
      <c r="P3" s="10" t="s">
        <v>16</v>
      </c>
      <c r="Q3" s="9" t="s">
        <v>232</v>
      </c>
      <c r="R3" s="9"/>
      <c r="S3" s="9"/>
      <c r="T3" s="43" t="s">
        <v>233</v>
      </c>
      <c r="U3" s="43" t="s">
        <v>234</v>
      </c>
      <c r="V3" s="44" t="s">
        <v>235</v>
      </c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43" s="2" customFormat="1" ht="72" customHeight="1">
      <c r="A4" s="7"/>
      <c r="B4" s="7"/>
      <c r="C4" s="9" t="s">
        <v>24</v>
      </c>
      <c r="D4" s="9" t="s">
        <v>25</v>
      </c>
      <c r="E4" s="9" t="s">
        <v>26</v>
      </c>
      <c r="F4" s="9" t="s">
        <v>25</v>
      </c>
      <c r="G4" s="9" t="s">
        <v>26</v>
      </c>
      <c r="H4" s="10"/>
      <c r="I4" s="11" t="s">
        <v>24</v>
      </c>
      <c r="J4" s="11" t="s">
        <v>27</v>
      </c>
      <c r="K4" s="11" t="s">
        <v>28</v>
      </c>
      <c r="L4" s="8"/>
      <c r="M4" s="8"/>
      <c r="N4" s="8"/>
      <c r="O4" s="9"/>
      <c r="P4" s="10"/>
      <c r="Q4" s="11" t="s">
        <v>24</v>
      </c>
      <c r="R4" s="11" t="s">
        <v>27</v>
      </c>
      <c r="S4" s="11" t="s">
        <v>28</v>
      </c>
      <c r="T4" s="45"/>
      <c r="U4" s="45"/>
      <c r="V4" s="4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s="2" customFormat="1" ht="51" customHeight="1">
      <c r="A5" s="12" t="s">
        <v>29</v>
      </c>
      <c r="B5" s="12"/>
      <c r="C5" s="39" t="s">
        <v>30</v>
      </c>
      <c r="D5" s="39" t="s">
        <v>31</v>
      </c>
      <c r="E5" s="39" t="s">
        <v>32</v>
      </c>
      <c r="F5" s="39" t="s">
        <v>33</v>
      </c>
      <c r="G5" s="39" t="s">
        <v>34</v>
      </c>
      <c r="H5" s="40" t="s">
        <v>35</v>
      </c>
      <c r="I5" s="41" t="s">
        <v>36</v>
      </c>
      <c r="J5" s="41" t="s">
        <v>37</v>
      </c>
      <c r="K5" s="41" t="s">
        <v>38</v>
      </c>
      <c r="L5" s="12" t="s">
        <v>39</v>
      </c>
      <c r="M5" s="42" t="s">
        <v>40</v>
      </c>
      <c r="N5" s="12" t="s">
        <v>41</v>
      </c>
      <c r="O5" s="42" t="s">
        <v>42</v>
      </c>
      <c r="P5" s="42" t="s">
        <v>43</v>
      </c>
      <c r="Q5" s="12" t="s">
        <v>236</v>
      </c>
      <c r="R5" s="12" t="s">
        <v>237</v>
      </c>
      <c r="S5" s="12" t="s">
        <v>46</v>
      </c>
      <c r="T5" s="46" t="s">
        <v>238</v>
      </c>
      <c r="U5" s="12" t="s">
        <v>239</v>
      </c>
      <c r="V5" s="47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24" ht="15">
      <c r="A6" s="13" t="s">
        <v>24</v>
      </c>
      <c r="B6" s="13"/>
      <c r="C6" s="14">
        <f>SUMIF($W$7:$W$204,"=1",$C$7:$C$204)</f>
        <v>11723074</v>
      </c>
      <c r="D6" s="14">
        <f>SUMIF($W$7:$W$204,"=1",$D$7:$D$204)</f>
        <v>8453346</v>
      </c>
      <c r="E6" s="14">
        <f>SUMIF($W$7:$W$204,"=1",$E$7:$E$204)</f>
        <v>3269728</v>
      </c>
      <c r="F6" s="15">
        <v>1150</v>
      </c>
      <c r="G6" s="15">
        <v>1950</v>
      </c>
      <c r="H6" s="13" t="s">
        <v>53</v>
      </c>
      <c r="I6" s="14">
        <f>SUMIF($W$7:$W$204,"=1",$I$7:$I$204)</f>
        <v>1609732</v>
      </c>
      <c r="J6" s="14">
        <f>SUMIF($W$7:$W$204,"=1",$J$7:$J$204)</f>
        <v>1151996</v>
      </c>
      <c r="K6" s="14">
        <f>I6-J6</f>
        <v>457736</v>
      </c>
      <c r="L6" s="14">
        <f>SUMIF($W$7:$W$204,"=1",$L$7:$L$204)</f>
        <v>5663</v>
      </c>
      <c r="M6" s="14">
        <f>SUMIF($W$7:$W$204,"=1",$M$7:$M$204)</f>
        <v>255755</v>
      </c>
      <c r="N6" s="14">
        <f>SUMIF($W$7:$W$204,"=1",$N$7:$N$204)</f>
        <v>310545</v>
      </c>
      <c r="O6" s="14">
        <v>1150</v>
      </c>
      <c r="P6" s="13" t="s">
        <v>53</v>
      </c>
      <c r="Q6" s="14">
        <f>SUMIF($W$7:$W$204,"=1",$Q$7:$Q$204)</f>
        <v>35718</v>
      </c>
      <c r="R6" s="14">
        <f>SUMIF($W$7:$W$204,"=1",$R$7:$R$204)</f>
        <v>31534</v>
      </c>
      <c r="S6" s="14">
        <f>SUMIF($W$7:$W$204,"=1",$S$7:$S$204)</f>
        <v>4184</v>
      </c>
      <c r="T6" s="14">
        <v>-3974</v>
      </c>
      <c r="U6" s="14">
        <f>SUMIF($W$7:$W$204,"=1",$U$7:$U$204)</f>
        <v>1179556</v>
      </c>
      <c r="V6" s="14"/>
      <c r="X6" s="16"/>
    </row>
    <row r="7" spans="1:23" ht="15">
      <c r="A7" s="13" t="s">
        <v>54</v>
      </c>
      <c r="B7" s="13"/>
      <c r="C7" s="14">
        <f>D7+E7</f>
        <v>1343446</v>
      </c>
      <c r="D7" s="14">
        <f>SUM(D8:D19)</f>
        <v>1004695</v>
      </c>
      <c r="E7" s="14">
        <f>SUM(E8:E19)</f>
        <v>338751</v>
      </c>
      <c r="F7" s="15">
        <v>1150</v>
      </c>
      <c r="G7" s="15">
        <v>1950</v>
      </c>
      <c r="H7" s="13" t="s">
        <v>53</v>
      </c>
      <c r="I7" s="14">
        <f>SUM(I8:I19)</f>
        <v>181597</v>
      </c>
      <c r="J7" s="14">
        <f>SUM(J8:J19)</f>
        <v>90799</v>
      </c>
      <c r="K7" s="14">
        <f aca="true" t="shared" si="0" ref="K7:M7">SUM(K8:K19)</f>
        <v>90798</v>
      </c>
      <c r="L7" s="14">
        <f t="shared" si="0"/>
        <v>10</v>
      </c>
      <c r="M7" s="14">
        <f t="shared" si="0"/>
        <v>629</v>
      </c>
      <c r="N7" s="14">
        <f>VLOOKUP(A7,Sheet4!$A$6:$J$152,5,0)</f>
        <v>371</v>
      </c>
      <c r="O7" s="14">
        <v>1150</v>
      </c>
      <c r="P7" s="13" t="s">
        <v>53</v>
      </c>
      <c r="Q7" s="14">
        <f>VLOOKUP(A7,Sheet4!$A$6:$J$152,8,0)</f>
        <v>43</v>
      </c>
      <c r="R7" s="14">
        <f>VLOOKUP(A7,Sheet4!$A$6:$J$152,9,0)</f>
        <v>21</v>
      </c>
      <c r="S7" s="14">
        <f>VLOOKUP(A7,Sheet4!$A$6:$J$152,10,0)</f>
        <v>22</v>
      </c>
      <c r="T7" s="14"/>
      <c r="U7" s="14">
        <f>J7+R7+T7</f>
        <v>90820</v>
      </c>
      <c r="V7" s="14"/>
      <c r="W7">
        <v>1</v>
      </c>
    </row>
    <row r="8" spans="1:22" s="3" customFormat="1" ht="15">
      <c r="A8" s="22" t="s">
        <v>55</v>
      </c>
      <c r="B8" s="22">
        <v>601001</v>
      </c>
      <c r="C8" s="16">
        <f aca="true" t="shared" si="1" ref="C8:C71">D8+E8</f>
        <v>0</v>
      </c>
      <c r="D8" s="16">
        <f>VLOOKUP(A8,Sheet2!$A$6:$C$212,2,0)</f>
        <v>0</v>
      </c>
      <c r="E8" s="16">
        <f>VLOOKUP(A8,Sheet2!$A$6:$C$212,3,0)</f>
        <v>0</v>
      </c>
      <c r="F8" s="17">
        <v>1150</v>
      </c>
      <c r="G8" s="17">
        <v>1950</v>
      </c>
      <c r="H8" s="12">
        <v>0.5</v>
      </c>
      <c r="I8" s="16">
        <f aca="true" t="shared" si="2" ref="I8:I71">ROUND((D8*F8+E8*G8)/10000,0)</f>
        <v>0</v>
      </c>
      <c r="J8" s="16">
        <f>ROUND((F8*D8*H8+G8*E8*H8)/10000,0)</f>
        <v>0</v>
      </c>
      <c r="K8" s="16">
        <f>I8-J8</f>
        <v>0</v>
      </c>
      <c r="L8" s="16">
        <v>0</v>
      </c>
      <c r="M8" s="16">
        <v>0</v>
      </c>
      <c r="N8" s="16">
        <v>0</v>
      </c>
      <c r="O8" s="16">
        <v>1150</v>
      </c>
      <c r="P8" s="16">
        <v>0.5</v>
      </c>
      <c r="Q8" s="16">
        <v>0</v>
      </c>
      <c r="R8" s="16">
        <v>0</v>
      </c>
      <c r="S8" s="16">
        <v>0</v>
      </c>
      <c r="T8" s="16"/>
      <c r="U8" s="16">
        <f aca="true" t="shared" si="3" ref="U8:U71">J8+R8+T8</f>
        <v>0</v>
      </c>
      <c r="V8" s="16"/>
    </row>
    <row r="9" spans="1:22" s="3" customFormat="1" ht="15">
      <c r="A9" s="12" t="s">
        <v>56</v>
      </c>
      <c r="B9" s="12">
        <v>601002</v>
      </c>
      <c r="C9" s="16">
        <f t="shared" si="1"/>
        <v>98173</v>
      </c>
      <c r="D9" s="16">
        <f>VLOOKUP(A9,Sheet2!$A$6:$C$212,2,0)</f>
        <v>67002</v>
      </c>
      <c r="E9" s="16">
        <f>VLOOKUP(A9,Sheet2!$A$6:$C$212,3,0)</f>
        <v>31171</v>
      </c>
      <c r="F9" s="17">
        <v>1150</v>
      </c>
      <c r="G9" s="17">
        <v>1950</v>
      </c>
      <c r="H9" s="12">
        <v>0.5</v>
      </c>
      <c r="I9" s="16">
        <f t="shared" si="2"/>
        <v>13784</v>
      </c>
      <c r="J9" s="16">
        <f aca="true" t="shared" si="4" ref="J9:J72">ROUND((F9*D9*H9+G9*E9*H9)/10000,0)</f>
        <v>6892</v>
      </c>
      <c r="K9" s="16">
        <f aca="true" t="shared" si="5" ref="K9:K72">I9-J9</f>
        <v>6892</v>
      </c>
      <c r="L9" s="16">
        <v>0</v>
      </c>
      <c r="M9" s="16">
        <v>0</v>
      </c>
      <c r="N9" s="16">
        <v>0</v>
      </c>
      <c r="O9" s="16">
        <v>1150</v>
      </c>
      <c r="P9" s="16">
        <v>0.5</v>
      </c>
      <c r="Q9" s="16">
        <v>0</v>
      </c>
      <c r="R9" s="16">
        <v>0</v>
      </c>
      <c r="S9" s="16">
        <v>0</v>
      </c>
      <c r="T9" s="16"/>
      <c r="U9" s="16">
        <f t="shared" si="3"/>
        <v>6892</v>
      </c>
      <c r="V9" s="16"/>
    </row>
    <row r="10" spans="1:22" s="3" customFormat="1" ht="15">
      <c r="A10" s="12" t="s">
        <v>57</v>
      </c>
      <c r="B10" s="12">
        <v>601003</v>
      </c>
      <c r="C10" s="16">
        <f t="shared" si="1"/>
        <v>116306</v>
      </c>
      <c r="D10" s="16">
        <f>VLOOKUP(A10,Sheet2!$A$6:$C$212,2,0)</f>
        <v>85755</v>
      </c>
      <c r="E10" s="16">
        <f>VLOOKUP(A10,Sheet2!$A$6:$C$212,3,0)</f>
        <v>30551</v>
      </c>
      <c r="F10" s="17">
        <v>1150</v>
      </c>
      <c r="G10" s="17">
        <v>1950</v>
      </c>
      <c r="H10" s="12">
        <v>0.5</v>
      </c>
      <c r="I10" s="16">
        <f t="shared" si="2"/>
        <v>15819</v>
      </c>
      <c r="J10" s="16">
        <f t="shared" si="4"/>
        <v>7910</v>
      </c>
      <c r="K10" s="16">
        <f t="shared" si="5"/>
        <v>7909</v>
      </c>
      <c r="L10" s="16">
        <v>0</v>
      </c>
      <c r="M10" s="16">
        <v>0</v>
      </c>
      <c r="N10" s="16">
        <v>0</v>
      </c>
      <c r="O10" s="16">
        <v>1150</v>
      </c>
      <c r="P10" s="16">
        <v>0.5</v>
      </c>
      <c r="Q10" s="16">
        <v>0</v>
      </c>
      <c r="R10" s="16">
        <v>0</v>
      </c>
      <c r="S10" s="16">
        <v>0</v>
      </c>
      <c r="T10" s="16"/>
      <c r="U10" s="16">
        <f t="shared" si="3"/>
        <v>7910</v>
      </c>
      <c r="V10" s="16"/>
    </row>
    <row r="11" spans="1:22" s="3" customFormat="1" ht="15">
      <c r="A11" s="12" t="s">
        <v>58</v>
      </c>
      <c r="B11" s="12">
        <v>601004</v>
      </c>
      <c r="C11" s="16">
        <f t="shared" si="1"/>
        <v>83294</v>
      </c>
      <c r="D11" s="16">
        <f>VLOOKUP(A11,Sheet2!$A$6:$C$212,2,0)</f>
        <v>60326</v>
      </c>
      <c r="E11" s="16">
        <f>VLOOKUP(A11,Sheet2!$A$6:$C$212,3,0)</f>
        <v>22968</v>
      </c>
      <c r="F11" s="17">
        <v>1150</v>
      </c>
      <c r="G11" s="17">
        <v>1950</v>
      </c>
      <c r="H11" s="12">
        <v>0.5</v>
      </c>
      <c r="I11" s="16">
        <f t="shared" si="2"/>
        <v>11416</v>
      </c>
      <c r="J11" s="16">
        <f t="shared" si="4"/>
        <v>5708</v>
      </c>
      <c r="K11" s="16">
        <f t="shared" si="5"/>
        <v>5708</v>
      </c>
      <c r="L11" s="16">
        <v>0</v>
      </c>
      <c r="M11" s="16">
        <v>0</v>
      </c>
      <c r="N11" s="16">
        <v>0</v>
      </c>
      <c r="O11" s="16">
        <v>1150</v>
      </c>
      <c r="P11" s="16">
        <v>0.5</v>
      </c>
      <c r="Q11" s="16">
        <v>0</v>
      </c>
      <c r="R11" s="16">
        <v>0</v>
      </c>
      <c r="S11" s="16">
        <v>0</v>
      </c>
      <c r="T11" s="16"/>
      <c r="U11" s="16">
        <f t="shared" si="3"/>
        <v>5708</v>
      </c>
      <c r="V11" s="16"/>
    </row>
    <row r="12" spans="1:22" s="3" customFormat="1" ht="15">
      <c r="A12" s="12" t="s">
        <v>59</v>
      </c>
      <c r="B12" s="12">
        <v>601005</v>
      </c>
      <c r="C12" s="16">
        <f t="shared" si="1"/>
        <v>144690</v>
      </c>
      <c r="D12" s="16">
        <f>VLOOKUP(A12,Sheet2!$A$6:$C$212,2,0)</f>
        <v>109346</v>
      </c>
      <c r="E12" s="16">
        <f>VLOOKUP(A12,Sheet2!$A$6:$C$212,3,0)</f>
        <v>35344</v>
      </c>
      <c r="F12" s="17">
        <v>1150</v>
      </c>
      <c r="G12" s="17">
        <v>1950</v>
      </c>
      <c r="H12" s="12">
        <v>0.5</v>
      </c>
      <c r="I12" s="16">
        <f t="shared" si="2"/>
        <v>19467</v>
      </c>
      <c r="J12" s="16">
        <f t="shared" si="4"/>
        <v>9733</v>
      </c>
      <c r="K12" s="16">
        <f t="shared" si="5"/>
        <v>9734</v>
      </c>
      <c r="L12" s="16">
        <v>0</v>
      </c>
      <c r="M12" s="16">
        <v>0</v>
      </c>
      <c r="N12" s="16">
        <v>0</v>
      </c>
      <c r="O12" s="16">
        <v>1150</v>
      </c>
      <c r="P12" s="16">
        <v>0.5</v>
      </c>
      <c r="Q12" s="16">
        <v>0</v>
      </c>
      <c r="R12" s="16">
        <v>0</v>
      </c>
      <c r="S12" s="16">
        <v>0</v>
      </c>
      <c r="T12" s="16"/>
      <c r="U12" s="16">
        <f t="shared" si="3"/>
        <v>9733</v>
      </c>
      <c r="V12" s="16"/>
    </row>
    <row r="13" spans="1:22" s="3" customFormat="1" ht="15">
      <c r="A13" s="12" t="s">
        <v>60</v>
      </c>
      <c r="B13" s="12">
        <v>601006</v>
      </c>
      <c r="C13" s="16">
        <f t="shared" si="1"/>
        <v>198622</v>
      </c>
      <c r="D13" s="16">
        <f>VLOOKUP(A13,Sheet2!$A$6:$C$212,2,0)</f>
        <v>155043</v>
      </c>
      <c r="E13" s="16">
        <f>VLOOKUP(A13,Sheet2!$A$6:$C$212,3,0)</f>
        <v>43579</v>
      </c>
      <c r="F13" s="17">
        <v>1150</v>
      </c>
      <c r="G13" s="17">
        <v>1950</v>
      </c>
      <c r="H13" s="12">
        <v>0.5</v>
      </c>
      <c r="I13" s="16">
        <f t="shared" si="2"/>
        <v>26328</v>
      </c>
      <c r="J13" s="16">
        <f t="shared" si="4"/>
        <v>13164</v>
      </c>
      <c r="K13" s="16">
        <f t="shared" si="5"/>
        <v>13164</v>
      </c>
      <c r="L13" s="16">
        <v>0</v>
      </c>
      <c r="M13" s="16">
        <v>0</v>
      </c>
      <c r="N13" s="16">
        <v>0</v>
      </c>
      <c r="O13" s="16">
        <v>1150</v>
      </c>
      <c r="P13" s="16">
        <v>0.5</v>
      </c>
      <c r="Q13" s="16">
        <v>0</v>
      </c>
      <c r="R13" s="16">
        <v>0</v>
      </c>
      <c r="S13" s="16">
        <v>0</v>
      </c>
      <c r="T13" s="16"/>
      <c r="U13" s="16">
        <f t="shared" si="3"/>
        <v>13164</v>
      </c>
      <c r="V13" s="16"/>
    </row>
    <row r="14" spans="1:22" s="3" customFormat="1" ht="15">
      <c r="A14" s="12" t="s">
        <v>61</v>
      </c>
      <c r="B14" s="12">
        <v>601007</v>
      </c>
      <c r="C14" s="16">
        <f t="shared" si="1"/>
        <v>83442</v>
      </c>
      <c r="D14" s="16">
        <f>VLOOKUP(A14,Sheet2!$A$6:$C$212,2,0)</f>
        <v>61490</v>
      </c>
      <c r="E14" s="16">
        <f>VLOOKUP(A14,Sheet2!$A$6:$C$212,3,0)</f>
        <v>21952</v>
      </c>
      <c r="F14" s="17">
        <v>1150</v>
      </c>
      <c r="G14" s="17">
        <v>1950</v>
      </c>
      <c r="H14" s="12">
        <v>0.5</v>
      </c>
      <c r="I14" s="16">
        <f t="shared" si="2"/>
        <v>11352</v>
      </c>
      <c r="J14" s="16">
        <f t="shared" si="4"/>
        <v>5676</v>
      </c>
      <c r="K14" s="16">
        <f t="shared" si="5"/>
        <v>5676</v>
      </c>
      <c r="L14" s="16">
        <f>VLOOKUP(A14,Sheet4!$A$6:$J$152,3,0)</f>
        <v>1</v>
      </c>
      <c r="M14" s="16">
        <f>VLOOKUP(A14,Sheet4!$A$6:$J$152,4,0)</f>
        <v>36</v>
      </c>
      <c r="N14" s="16">
        <f>VLOOKUP(A14,Sheet4!$A$6:$J$152,5,0)</f>
        <v>64</v>
      </c>
      <c r="O14" s="16">
        <v>1150</v>
      </c>
      <c r="P14" s="16">
        <v>0.5</v>
      </c>
      <c r="Q14" s="16">
        <f>VLOOKUP(A14,Sheet4!$A$6:$J$152,8,0)</f>
        <v>7</v>
      </c>
      <c r="R14" s="16">
        <f>VLOOKUP(A14,Sheet4!$A$6:$J$152,9,0)</f>
        <v>4</v>
      </c>
      <c r="S14" s="16">
        <f>VLOOKUP(A14,Sheet4!$A$6:$J$152,10,0)</f>
        <v>3</v>
      </c>
      <c r="T14" s="16"/>
      <c r="U14" s="16">
        <f t="shared" si="3"/>
        <v>5680</v>
      </c>
      <c r="V14" s="16"/>
    </row>
    <row r="15" spans="1:22" s="3" customFormat="1" ht="15">
      <c r="A15" s="12" t="s">
        <v>62</v>
      </c>
      <c r="B15" s="12">
        <v>601008</v>
      </c>
      <c r="C15" s="16">
        <f t="shared" si="1"/>
        <v>183981</v>
      </c>
      <c r="D15" s="16">
        <f>VLOOKUP(A15,Sheet2!$A$6:$C$212,2,0)</f>
        <v>141029</v>
      </c>
      <c r="E15" s="16">
        <f>VLOOKUP(A15,Sheet2!$A$6:$C$212,3,0)</f>
        <v>42952</v>
      </c>
      <c r="F15" s="17">
        <v>1150</v>
      </c>
      <c r="G15" s="17">
        <v>1950</v>
      </c>
      <c r="H15" s="12">
        <v>0.5</v>
      </c>
      <c r="I15" s="16">
        <f t="shared" si="2"/>
        <v>24594</v>
      </c>
      <c r="J15" s="16">
        <f t="shared" si="4"/>
        <v>12297</v>
      </c>
      <c r="K15" s="16">
        <f t="shared" si="5"/>
        <v>12297</v>
      </c>
      <c r="L15" s="16">
        <f>VLOOKUP(A15,Sheet4!$A$6:$J$152,3,0)</f>
        <v>2</v>
      </c>
      <c r="M15" s="16">
        <f>VLOOKUP(A15,Sheet4!$A$6:$J$152,4,0)</f>
        <v>105</v>
      </c>
      <c r="N15" s="16">
        <f>VLOOKUP(A15,Sheet4!$A$6:$J$152,5,0)</f>
        <v>95</v>
      </c>
      <c r="O15" s="16">
        <v>1150</v>
      </c>
      <c r="P15" s="16">
        <v>0.5</v>
      </c>
      <c r="Q15" s="16">
        <f>VLOOKUP(A15,Sheet4!$A$6:$J$152,8,0)</f>
        <v>11</v>
      </c>
      <c r="R15" s="16">
        <f>VLOOKUP(A15,Sheet4!$A$6:$J$152,9,0)</f>
        <v>5</v>
      </c>
      <c r="S15" s="16">
        <f>VLOOKUP(A15,Sheet4!$A$6:$J$152,10,0)</f>
        <v>6</v>
      </c>
      <c r="T15" s="16"/>
      <c r="U15" s="16">
        <f t="shared" si="3"/>
        <v>12302</v>
      </c>
      <c r="V15" s="16"/>
    </row>
    <row r="16" spans="1:22" s="3" customFormat="1" ht="15">
      <c r="A16" s="12" t="s">
        <v>63</v>
      </c>
      <c r="B16" s="12">
        <v>601009</v>
      </c>
      <c r="C16" s="16">
        <f t="shared" si="1"/>
        <v>185215</v>
      </c>
      <c r="D16" s="16">
        <f>VLOOKUP(A16,Sheet2!$A$6:$C$212,2,0)</f>
        <v>138920</v>
      </c>
      <c r="E16" s="16">
        <f>VLOOKUP(A16,Sheet2!$A$6:$C$212,3,0)</f>
        <v>46295</v>
      </c>
      <c r="F16" s="17">
        <v>1150</v>
      </c>
      <c r="G16" s="17">
        <v>1950</v>
      </c>
      <c r="H16" s="12">
        <v>0.5</v>
      </c>
      <c r="I16" s="16">
        <f t="shared" si="2"/>
        <v>25003</v>
      </c>
      <c r="J16" s="16">
        <f t="shared" si="4"/>
        <v>12502</v>
      </c>
      <c r="K16" s="16">
        <f t="shared" si="5"/>
        <v>12501</v>
      </c>
      <c r="L16" s="16">
        <v>0</v>
      </c>
      <c r="M16" s="16">
        <v>0</v>
      </c>
      <c r="N16" s="16">
        <v>0</v>
      </c>
      <c r="O16" s="16">
        <v>1150</v>
      </c>
      <c r="P16" s="16">
        <v>0.5</v>
      </c>
      <c r="Q16" s="16">
        <v>0</v>
      </c>
      <c r="R16" s="16">
        <v>0</v>
      </c>
      <c r="S16" s="16">
        <v>0</v>
      </c>
      <c r="T16" s="16"/>
      <c r="U16" s="16">
        <f t="shared" si="3"/>
        <v>12502</v>
      </c>
      <c r="V16" s="16"/>
    </row>
    <row r="17" spans="1:22" s="3" customFormat="1" ht="15">
      <c r="A17" s="12" t="s">
        <v>64</v>
      </c>
      <c r="B17" s="12">
        <v>601010</v>
      </c>
      <c r="C17" s="16">
        <f t="shared" si="1"/>
        <v>59507</v>
      </c>
      <c r="D17" s="16">
        <f>VLOOKUP(A17,Sheet2!$A$6:$C$212,2,0)</f>
        <v>43429</v>
      </c>
      <c r="E17" s="16">
        <f>VLOOKUP(A17,Sheet2!$A$6:$C$212,3,0)</f>
        <v>16078</v>
      </c>
      <c r="F17" s="17">
        <v>1150</v>
      </c>
      <c r="G17" s="17">
        <v>1950</v>
      </c>
      <c r="H17" s="12">
        <v>0.5</v>
      </c>
      <c r="I17" s="16">
        <f t="shared" si="2"/>
        <v>8130</v>
      </c>
      <c r="J17" s="16">
        <f t="shared" si="4"/>
        <v>4065</v>
      </c>
      <c r="K17" s="16">
        <f t="shared" si="5"/>
        <v>4065</v>
      </c>
      <c r="L17" s="16">
        <v>0</v>
      </c>
      <c r="M17" s="16">
        <v>0</v>
      </c>
      <c r="N17" s="16">
        <v>0</v>
      </c>
      <c r="O17" s="16">
        <v>1150</v>
      </c>
      <c r="P17" s="16">
        <v>0.5</v>
      </c>
      <c r="Q17" s="16">
        <v>0</v>
      </c>
      <c r="R17" s="16">
        <v>0</v>
      </c>
      <c r="S17" s="16">
        <v>0</v>
      </c>
      <c r="T17" s="16"/>
      <c r="U17" s="16">
        <f t="shared" si="3"/>
        <v>4065</v>
      </c>
      <c r="V17" s="16"/>
    </row>
    <row r="18" spans="1:22" s="3" customFormat="1" ht="15">
      <c r="A18" s="12" t="s">
        <v>65</v>
      </c>
      <c r="B18" s="12">
        <v>601012</v>
      </c>
      <c r="C18" s="16">
        <f t="shared" si="1"/>
        <v>65465</v>
      </c>
      <c r="D18" s="16">
        <f>VLOOKUP(A18,Sheet2!$A$6:$C$212,2,0)</f>
        <v>48381</v>
      </c>
      <c r="E18" s="16">
        <f>VLOOKUP(A18,Sheet2!$A$6:$C$212,3,0)</f>
        <v>17084</v>
      </c>
      <c r="F18" s="17">
        <v>1150</v>
      </c>
      <c r="G18" s="17">
        <v>1950</v>
      </c>
      <c r="H18" s="12">
        <v>0.5</v>
      </c>
      <c r="I18" s="16">
        <f t="shared" si="2"/>
        <v>8895</v>
      </c>
      <c r="J18" s="16">
        <f t="shared" si="4"/>
        <v>4448</v>
      </c>
      <c r="K18" s="16">
        <f t="shared" si="5"/>
        <v>4447</v>
      </c>
      <c r="L18" s="16">
        <f>VLOOKUP(A18,Sheet4!$A$6:$J$152,3,0)</f>
        <v>1</v>
      </c>
      <c r="M18" s="16">
        <f>VLOOKUP(A18,Sheet4!$A$6:$J$152,4,0)</f>
        <v>76</v>
      </c>
      <c r="N18" s="16">
        <f>VLOOKUP(A18,Sheet4!$A$6:$J$152,5,0)</f>
        <v>24</v>
      </c>
      <c r="O18" s="16">
        <v>1150</v>
      </c>
      <c r="P18" s="16">
        <v>0.5</v>
      </c>
      <c r="Q18" s="16">
        <f>VLOOKUP(A18,Sheet4!$A$6:$J$152,8,0)</f>
        <v>3</v>
      </c>
      <c r="R18" s="16">
        <f>VLOOKUP(A18,Sheet4!$A$6:$J$152,9,0)</f>
        <v>1</v>
      </c>
      <c r="S18" s="16">
        <f>VLOOKUP(A18,Sheet4!$A$6:$J$152,10,0)</f>
        <v>2</v>
      </c>
      <c r="T18" s="16"/>
      <c r="U18" s="16">
        <f t="shared" si="3"/>
        <v>4449</v>
      </c>
      <c r="V18" s="16"/>
    </row>
    <row r="19" spans="1:22" s="3" customFormat="1" ht="15">
      <c r="A19" s="12" t="s">
        <v>66</v>
      </c>
      <c r="B19" s="12">
        <v>601013</v>
      </c>
      <c r="C19" s="16">
        <f t="shared" si="1"/>
        <v>124751</v>
      </c>
      <c r="D19" s="16">
        <f>VLOOKUP(A19,Sheet2!$A$6:$C$212,2,0)</f>
        <v>93974</v>
      </c>
      <c r="E19" s="16">
        <f>VLOOKUP(A19,Sheet2!$A$6:$C$212,3,0)</f>
        <v>30777</v>
      </c>
      <c r="F19" s="17">
        <v>1150</v>
      </c>
      <c r="G19" s="17">
        <v>1950</v>
      </c>
      <c r="H19" s="12">
        <v>0.5</v>
      </c>
      <c r="I19" s="16">
        <f t="shared" si="2"/>
        <v>16809</v>
      </c>
      <c r="J19" s="16">
        <f t="shared" si="4"/>
        <v>8404</v>
      </c>
      <c r="K19" s="16">
        <f t="shared" si="5"/>
        <v>8405</v>
      </c>
      <c r="L19" s="16">
        <f>VLOOKUP(A19,Sheet4!$A$6:$J$152,3,0)</f>
        <v>6</v>
      </c>
      <c r="M19" s="16">
        <f>VLOOKUP(A19,Sheet4!$A$6:$J$152,4,0)</f>
        <v>412</v>
      </c>
      <c r="N19" s="16">
        <f>VLOOKUP(A19,Sheet4!$A$6:$J$152,5,0)</f>
        <v>188</v>
      </c>
      <c r="O19" s="16">
        <v>1150</v>
      </c>
      <c r="P19" s="16">
        <v>0.5</v>
      </c>
      <c r="Q19" s="16">
        <f>VLOOKUP(A19,Sheet4!$A$6:$J$152,8,0)</f>
        <v>22</v>
      </c>
      <c r="R19" s="16">
        <f>VLOOKUP(A19,Sheet4!$A$6:$J$152,9,0)</f>
        <v>11</v>
      </c>
      <c r="S19" s="16">
        <f>VLOOKUP(A19,Sheet4!$A$6:$J$152,10,0)</f>
        <v>11</v>
      </c>
      <c r="T19" s="16"/>
      <c r="U19" s="16">
        <f t="shared" si="3"/>
        <v>8415</v>
      </c>
      <c r="V19" s="16"/>
    </row>
    <row r="20" spans="1:23" ht="15">
      <c r="A20" s="13" t="s">
        <v>67</v>
      </c>
      <c r="B20" s="13"/>
      <c r="C20" s="14"/>
      <c r="D20" s="14"/>
      <c r="E20" s="14"/>
      <c r="F20" s="15"/>
      <c r="G20" s="15"/>
      <c r="H20" s="13"/>
      <c r="I20" s="14">
        <f t="shared" si="2"/>
        <v>0</v>
      </c>
      <c r="J20" s="14">
        <f t="shared" si="4"/>
        <v>0</v>
      </c>
      <c r="K20" s="14">
        <f t="shared" si="5"/>
        <v>0</v>
      </c>
      <c r="L20" s="14">
        <v>0</v>
      </c>
      <c r="M20" s="14">
        <v>0</v>
      </c>
      <c r="N20" s="14">
        <v>0</v>
      </c>
      <c r="O20" s="14"/>
      <c r="P20" s="13"/>
      <c r="Q20" s="14">
        <v>0</v>
      </c>
      <c r="R20" s="14">
        <v>0</v>
      </c>
      <c r="S20" s="14">
        <v>0</v>
      </c>
      <c r="T20" s="14"/>
      <c r="U20" s="14">
        <f t="shared" si="3"/>
        <v>0</v>
      </c>
      <c r="V20" s="14"/>
      <c r="W20">
        <v>1</v>
      </c>
    </row>
    <row r="21" spans="1:22" s="3" customFormat="1" ht="15">
      <c r="A21" s="22" t="s">
        <v>68</v>
      </c>
      <c r="B21" s="22">
        <v>602001</v>
      </c>
      <c r="C21" s="16"/>
      <c r="D21" s="16"/>
      <c r="E21" s="16"/>
      <c r="F21" s="17"/>
      <c r="G21" s="17"/>
      <c r="H21" s="12"/>
      <c r="I21" s="16">
        <f t="shared" si="2"/>
        <v>0</v>
      </c>
      <c r="J21" s="16">
        <f t="shared" si="4"/>
        <v>0</v>
      </c>
      <c r="K21" s="16">
        <f t="shared" si="5"/>
        <v>0</v>
      </c>
      <c r="L21" s="16">
        <v>0</v>
      </c>
      <c r="M21" s="16">
        <v>0</v>
      </c>
      <c r="N21" s="16">
        <v>0</v>
      </c>
      <c r="O21" s="16"/>
      <c r="P21" s="16"/>
      <c r="Q21" s="16">
        <v>0</v>
      </c>
      <c r="R21" s="16">
        <v>0</v>
      </c>
      <c r="S21" s="16">
        <v>0</v>
      </c>
      <c r="T21" s="16"/>
      <c r="U21" s="16">
        <f t="shared" si="3"/>
        <v>0</v>
      </c>
      <c r="V21" s="16"/>
    </row>
    <row r="22" spans="1:22" s="3" customFormat="1" ht="15">
      <c r="A22" s="12" t="s">
        <v>69</v>
      </c>
      <c r="B22" s="12">
        <v>602002</v>
      </c>
      <c r="C22" s="16"/>
      <c r="D22" s="16"/>
      <c r="E22" s="16"/>
      <c r="F22" s="17"/>
      <c r="G22" s="17"/>
      <c r="H22" s="12"/>
      <c r="I22" s="16">
        <f t="shared" si="2"/>
        <v>0</v>
      </c>
      <c r="J22" s="16">
        <f t="shared" si="4"/>
        <v>0</v>
      </c>
      <c r="K22" s="16">
        <f t="shared" si="5"/>
        <v>0</v>
      </c>
      <c r="L22" s="16">
        <v>0</v>
      </c>
      <c r="M22" s="16">
        <v>0</v>
      </c>
      <c r="N22" s="16">
        <v>0</v>
      </c>
      <c r="O22" s="16"/>
      <c r="P22" s="16"/>
      <c r="Q22" s="16">
        <v>0</v>
      </c>
      <c r="R22" s="16">
        <v>0</v>
      </c>
      <c r="S22" s="16">
        <v>0</v>
      </c>
      <c r="T22" s="16"/>
      <c r="U22" s="16">
        <f t="shared" si="3"/>
        <v>0</v>
      </c>
      <c r="V22" s="16"/>
    </row>
    <row r="23" spans="1:22" s="3" customFormat="1" ht="15">
      <c r="A23" s="12" t="s">
        <v>70</v>
      </c>
      <c r="B23" s="12">
        <v>602003</v>
      </c>
      <c r="C23" s="16"/>
      <c r="D23" s="16"/>
      <c r="E23" s="16"/>
      <c r="F23" s="17"/>
      <c r="G23" s="17"/>
      <c r="H23" s="12"/>
      <c r="I23" s="16">
        <f t="shared" si="2"/>
        <v>0</v>
      </c>
      <c r="J23" s="16">
        <f t="shared" si="4"/>
        <v>0</v>
      </c>
      <c r="K23" s="16">
        <f t="shared" si="5"/>
        <v>0</v>
      </c>
      <c r="L23" s="16">
        <v>0</v>
      </c>
      <c r="M23" s="16">
        <v>0</v>
      </c>
      <c r="N23" s="16">
        <v>0</v>
      </c>
      <c r="O23" s="16"/>
      <c r="P23" s="16"/>
      <c r="Q23" s="16">
        <v>0</v>
      </c>
      <c r="R23" s="16">
        <v>0</v>
      </c>
      <c r="S23" s="16">
        <v>0</v>
      </c>
      <c r="T23" s="16"/>
      <c r="U23" s="16">
        <f t="shared" si="3"/>
        <v>0</v>
      </c>
      <c r="V23" s="16"/>
    </row>
    <row r="24" spans="1:22" s="3" customFormat="1" ht="15">
      <c r="A24" s="12" t="s">
        <v>71</v>
      </c>
      <c r="B24" s="12">
        <v>602004</v>
      </c>
      <c r="C24" s="16"/>
      <c r="D24" s="16"/>
      <c r="E24" s="16"/>
      <c r="F24" s="17"/>
      <c r="G24" s="17"/>
      <c r="H24" s="12"/>
      <c r="I24" s="16">
        <f t="shared" si="2"/>
        <v>0</v>
      </c>
      <c r="J24" s="16">
        <f t="shared" si="4"/>
        <v>0</v>
      </c>
      <c r="K24" s="16">
        <f t="shared" si="5"/>
        <v>0</v>
      </c>
      <c r="L24" s="16">
        <v>0</v>
      </c>
      <c r="M24" s="16">
        <v>0</v>
      </c>
      <c r="N24" s="16">
        <v>0</v>
      </c>
      <c r="O24" s="16"/>
      <c r="P24" s="16"/>
      <c r="Q24" s="16">
        <v>0</v>
      </c>
      <c r="R24" s="16">
        <v>0</v>
      </c>
      <c r="S24" s="16">
        <v>0</v>
      </c>
      <c r="T24" s="16"/>
      <c r="U24" s="16">
        <f t="shared" si="3"/>
        <v>0</v>
      </c>
      <c r="V24" s="16"/>
    </row>
    <row r="25" spans="1:22" s="3" customFormat="1" ht="15">
      <c r="A25" s="12" t="s">
        <v>72</v>
      </c>
      <c r="B25" s="12">
        <v>602005</v>
      </c>
      <c r="C25" s="16"/>
      <c r="D25" s="16"/>
      <c r="E25" s="16"/>
      <c r="F25" s="17"/>
      <c r="G25" s="17"/>
      <c r="H25" s="12"/>
      <c r="I25" s="16">
        <f t="shared" si="2"/>
        <v>0</v>
      </c>
      <c r="J25" s="16">
        <f t="shared" si="4"/>
        <v>0</v>
      </c>
      <c r="K25" s="16">
        <f t="shared" si="5"/>
        <v>0</v>
      </c>
      <c r="L25" s="16">
        <v>0</v>
      </c>
      <c r="M25" s="16">
        <v>0</v>
      </c>
      <c r="N25" s="16">
        <v>0</v>
      </c>
      <c r="O25" s="16"/>
      <c r="P25" s="16"/>
      <c r="Q25" s="16">
        <v>0</v>
      </c>
      <c r="R25" s="16">
        <v>0</v>
      </c>
      <c r="S25" s="16">
        <v>0</v>
      </c>
      <c r="T25" s="16"/>
      <c r="U25" s="16">
        <f t="shared" si="3"/>
        <v>0</v>
      </c>
      <c r="V25" s="16"/>
    </row>
    <row r="26" spans="1:22" s="3" customFormat="1" ht="15">
      <c r="A26" s="12" t="s">
        <v>73</v>
      </c>
      <c r="B26" s="12">
        <v>602006</v>
      </c>
      <c r="C26" s="16"/>
      <c r="D26" s="16"/>
      <c r="E26" s="16"/>
      <c r="F26" s="17"/>
      <c r="G26" s="17"/>
      <c r="H26" s="12"/>
      <c r="I26" s="16">
        <f t="shared" si="2"/>
        <v>0</v>
      </c>
      <c r="J26" s="16">
        <f t="shared" si="4"/>
        <v>0</v>
      </c>
      <c r="K26" s="16">
        <f t="shared" si="5"/>
        <v>0</v>
      </c>
      <c r="L26" s="16">
        <v>0</v>
      </c>
      <c r="M26" s="16">
        <v>0</v>
      </c>
      <c r="N26" s="16">
        <v>0</v>
      </c>
      <c r="O26" s="16"/>
      <c r="P26" s="16"/>
      <c r="Q26" s="16">
        <v>0</v>
      </c>
      <c r="R26" s="16">
        <v>0</v>
      </c>
      <c r="S26" s="16">
        <v>0</v>
      </c>
      <c r="T26" s="16"/>
      <c r="U26" s="16">
        <f t="shared" si="3"/>
        <v>0</v>
      </c>
      <c r="V26" s="16"/>
    </row>
    <row r="27" spans="1:22" s="3" customFormat="1" ht="15">
      <c r="A27" s="12" t="s">
        <v>74</v>
      </c>
      <c r="B27" s="12">
        <v>602007</v>
      </c>
      <c r="C27" s="16"/>
      <c r="D27" s="16"/>
      <c r="E27" s="16"/>
      <c r="F27" s="17"/>
      <c r="G27" s="17"/>
      <c r="H27" s="12"/>
      <c r="I27" s="16">
        <f t="shared" si="2"/>
        <v>0</v>
      </c>
      <c r="J27" s="16">
        <f t="shared" si="4"/>
        <v>0</v>
      </c>
      <c r="K27" s="16">
        <f t="shared" si="5"/>
        <v>0</v>
      </c>
      <c r="L27" s="16">
        <v>0</v>
      </c>
      <c r="M27" s="16">
        <v>0</v>
      </c>
      <c r="N27" s="16">
        <v>0</v>
      </c>
      <c r="O27" s="16"/>
      <c r="P27" s="16"/>
      <c r="Q27" s="16">
        <v>0</v>
      </c>
      <c r="R27" s="16">
        <v>0</v>
      </c>
      <c r="S27" s="16">
        <v>0</v>
      </c>
      <c r="T27" s="16"/>
      <c r="U27" s="16">
        <f t="shared" si="3"/>
        <v>0</v>
      </c>
      <c r="V27" s="16"/>
    </row>
    <row r="28" spans="1:23" ht="15">
      <c r="A28" s="13" t="s">
        <v>75</v>
      </c>
      <c r="B28" s="13"/>
      <c r="C28" s="14">
        <f t="shared" si="1"/>
        <v>222484</v>
      </c>
      <c r="D28" s="14">
        <f>SUM(D29:D32)</f>
        <v>162238</v>
      </c>
      <c r="E28" s="14">
        <f>SUM(E29:E32)</f>
        <v>60246</v>
      </c>
      <c r="F28" s="15">
        <v>1150</v>
      </c>
      <c r="G28" s="15">
        <v>1950</v>
      </c>
      <c r="H28" s="13" t="s">
        <v>53</v>
      </c>
      <c r="I28" s="14">
        <f>SUM(I29:I32)</f>
        <v>30405</v>
      </c>
      <c r="J28" s="14">
        <f>SUM(J29:J32)</f>
        <v>15202</v>
      </c>
      <c r="K28" s="14">
        <f>SUM(K29:K32)</f>
        <v>15203</v>
      </c>
      <c r="L28" s="14">
        <f>VLOOKUP(A28,Sheet4!$A$6:$J$152,3,0)</f>
        <v>2</v>
      </c>
      <c r="M28" s="14">
        <f>VLOOKUP(A28,Sheet4!$A$6:$J$152,4,0)</f>
        <v>119</v>
      </c>
      <c r="N28" s="14">
        <f>VLOOKUP(A28,Sheet4!$A$6:$J$152,5,0)</f>
        <v>81</v>
      </c>
      <c r="O28" s="14">
        <v>1150</v>
      </c>
      <c r="P28" s="13" t="s">
        <v>53</v>
      </c>
      <c r="Q28" s="14">
        <f>VLOOKUP(A28,Sheet4!$A$6:$J$152,8,0)</f>
        <v>9</v>
      </c>
      <c r="R28" s="14">
        <f>VLOOKUP(A28,Sheet4!$A$6:$J$152,9,0)</f>
        <v>5</v>
      </c>
      <c r="S28" s="14">
        <f>VLOOKUP(A28,Sheet4!$A$6:$J$152,10,0)</f>
        <v>4</v>
      </c>
      <c r="T28" s="14">
        <v>-672</v>
      </c>
      <c r="U28" s="14">
        <f t="shared" si="3"/>
        <v>14535</v>
      </c>
      <c r="V28" s="14"/>
      <c r="W28">
        <v>1</v>
      </c>
    </row>
    <row r="29" spans="1:22" s="3" customFormat="1" ht="15">
      <c r="A29" s="22" t="s">
        <v>76</v>
      </c>
      <c r="B29" s="22">
        <v>603001</v>
      </c>
      <c r="C29" s="16">
        <f t="shared" si="1"/>
        <v>1999</v>
      </c>
      <c r="D29" s="16">
        <f>VLOOKUP(A29,Sheet2!$A$6:$C$212,2,0)</f>
        <v>365</v>
      </c>
      <c r="E29" s="16">
        <f>VLOOKUP(A29,Sheet2!$A$6:$C$212,3,0)</f>
        <v>1634</v>
      </c>
      <c r="F29" s="17">
        <v>1150</v>
      </c>
      <c r="G29" s="17">
        <v>1950</v>
      </c>
      <c r="H29" s="12">
        <v>0.5</v>
      </c>
      <c r="I29" s="16">
        <f t="shared" si="2"/>
        <v>361</v>
      </c>
      <c r="J29" s="16">
        <f t="shared" si="4"/>
        <v>180</v>
      </c>
      <c r="K29" s="16">
        <f t="shared" si="5"/>
        <v>181</v>
      </c>
      <c r="L29" s="16">
        <v>0</v>
      </c>
      <c r="M29" s="16">
        <v>0</v>
      </c>
      <c r="N29" s="16">
        <v>0</v>
      </c>
      <c r="O29" s="16">
        <v>1150</v>
      </c>
      <c r="P29" s="16">
        <v>0.5</v>
      </c>
      <c r="Q29" s="16">
        <v>0</v>
      </c>
      <c r="R29" s="16">
        <v>0</v>
      </c>
      <c r="S29" s="16">
        <v>0</v>
      </c>
      <c r="T29" s="16"/>
      <c r="U29" s="16">
        <f t="shared" si="3"/>
        <v>180</v>
      </c>
      <c r="V29" s="16"/>
    </row>
    <row r="30" spans="1:22" s="3" customFormat="1" ht="15">
      <c r="A30" s="12" t="s">
        <v>77</v>
      </c>
      <c r="B30" s="12">
        <v>603002</v>
      </c>
      <c r="C30" s="16">
        <f t="shared" si="1"/>
        <v>135857</v>
      </c>
      <c r="D30" s="16">
        <f>VLOOKUP(A30,Sheet2!$A$6:$C$212,2,0)</f>
        <v>100208</v>
      </c>
      <c r="E30" s="16">
        <f>VLOOKUP(A30,Sheet2!$A$6:$C$212,3,0)</f>
        <v>35649</v>
      </c>
      <c r="F30" s="17">
        <v>1150</v>
      </c>
      <c r="G30" s="17">
        <v>1950</v>
      </c>
      <c r="H30" s="12">
        <v>0.5</v>
      </c>
      <c r="I30" s="16">
        <f t="shared" si="2"/>
        <v>18475</v>
      </c>
      <c r="J30" s="16">
        <f t="shared" si="4"/>
        <v>9238</v>
      </c>
      <c r="K30" s="16">
        <f t="shared" si="5"/>
        <v>9237</v>
      </c>
      <c r="L30" s="16">
        <f>VLOOKUP(A30,Sheet4!$A$6:$J$152,3,0)</f>
        <v>2</v>
      </c>
      <c r="M30" s="16">
        <f>VLOOKUP(A30,Sheet4!$A$6:$J$152,4,0)</f>
        <v>119</v>
      </c>
      <c r="N30" s="16">
        <f>VLOOKUP(A30,Sheet4!$A$6:$J$152,5,0)</f>
        <v>81</v>
      </c>
      <c r="O30" s="16">
        <v>1150</v>
      </c>
      <c r="P30" s="16">
        <v>0.5</v>
      </c>
      <c r="Q30" s="16">
        <f>VLOOKUP(A30,Sheet4!$A$6:$J$152,8,0)</f>
        <v>9</v>
      </c>
      <c r="R30" s="16">
        <f>VLOOKUP(A30,Sheet4!$A$6:$J$152,9,0)</f>
        <v>5</v>
      </c>
      <c r="S30" s="16">
        <f>VLOOKUP(A30,Sheet4!$A$6:$J$152,10,0)</f>
        <v>4</v>
      </c>
      <c r="T30" s="16"/>
      <c r="U30" s="16">
        <f t="shared" si="3"/>
        <v>9243</v>
      </c>
      <c r="V30" s="16" t="s">
        <v>78</v>
      </c>
    </row>
    <row r="31" spans="1:22" s="3" customFormat="1" ht="15">
      <c r="A31" s="12" t="s">
        <v>79</v>
      </c>
      <c r="B31" s="12">
        <v>603003</v>
      </c>
      <c r="C31" s="16">
        <f t="shared" si="1"/>
        <v>30518</v>
      </c>
      <c r="D31" s="16">
        <f>VLOOKUP(A31,Sheet2!$A$6:$C$212,2,0)</f>
        <v>22626</v>
      </c>
      <c r="E31" s="16">
        <f>VLOOKUP(A31,Sheet2!$A$6:$C$212,3,0)</f>
        <v>7892</v>
      </c>
      <c r="F31" s="17">
        <v>1150</v>
      </c>
      <c r="G31" s="17">
        <v>1950</v>
      </c>
      <c r="H31" s="12">
        <v>0.5</v>
      </c>
      <c r="I31" s="16">
        <f t="shared" si="2"/>
        <v>4141</v>
      </c>
      <c r="J31" s="16">
        <f t="shared" si="4"/>
        <v>2070</v>
      </c>
      <c r="K31" s="16">
        <f t="shared" si="5"/>
        <v>2071</v>
      </c>
      <c r="L31" s="16">
        <v>0</v>
      </c>
      <c r="M31" s="16">
        <v>0</v>
      </c>
      <c r="N31" s="16">
        <v>0</v>
      </c>
      <c r="O31" s="16">
        <v>1150</v>
      </c>
      <c r="P31" s="16">
        <v>0.5</v>
      </c>
      <c r="Q31" s="16">
        <v>0</v>
      </c>
      <c r="R31" s="16">
        <v>0</v>
      </c>
      <c r="S31" s="16">
        <v>0</v>
      </c>
      <c r="T31" s="16">
        <v>-672</v>
      </c>
      <c r="U31" s="16">
        <f t="shared" si="3"/>
        <v>1398</v>
      </c>
      <c r="V31" s="16" t="s">
        <v>80</v>
      </c>
    </row>
    <row r="32" spans="1:22" s="3" customFormat="1" ht="15">
      <c r="A32" s="12" t="s">
        <v>81</v>
      </c>
      <c r="B32" s="12">
        <v>603004</v>
      </c>
      <c r="C32" s="16">
        <f t="shared" si="1"/>
        <v>54110</v>
      </c>
      <c r="D32" s="16">
        <f>VLOOKUP(A32,Sheet2!$A$6:$C$212,2,0)</f>
        <v>39039</v>
      </c>
      <c r="E32" s="16">
        <f>VLOOKUP(A32,Sheet2!$A$6:$C$212,3,0)</f>
        <v>15071</v>
      </c>
      <c r="F32" s="17">
        <v>1150</v>
      </c>
      <c r="G32" s="17">
        <v>1950</v>
      </c>
      <c r="H32" s="12">
        <v>0.5</v>
      </c>
      <c r="I32" s="16">
        <f t="shared" si="2"/>
        <v>7428</v>
      </c>
      <c r="J32" s="16">
        <f t="shared" si="4"/>
        <v>3714</v>
      </c>
      <c r="K32" s="16">
        <f t="shared" si="5"/>
        <v>3714</v>
      </c>
      <c r="L32" s="16">
        <v>0</v>
      </c>
      <c r="M32" s="16">
        <v>0</v>
      </c>
      <c r="N32" s="16">
        <v>0</v>
      </c>
      <c r="O32" s="16">
        <v>1150</v>
      </c>
      <c r="P32" s="16">
        <v>0.5</v>
      </c>
      <c r="Q32" s="16">
        <v>0</v>
      </c>
      <c r="R32" s="16">
        <v>0</v>
      </c>
      <c r="S32" s="16">
        <v>0</v>
      </c>
      <c r="T32" s="16"/>
      <c r="U32" s="16">
        <f t="shared" si="3"/>
        <v>3714</v>
      </c>
      <c r="V32" s="16"/>
    </row>
    <row r="33" spans="1:23" ht="15">
      <c r="A33" s="13" t="s">
        <v>82</v>
      </c>
      <c r="B33" s="13"/>
      <c r="C33" s="14">
        <f t="shared" si="1"/>
        <v>741111</v>
      </c>
      <c r="D33" s="14">
        <f>SUM(D34:D40)</f>
        <v>523102</v>
      </c>
      <c r="E33" s="14">
        <f>SUM(E34:E40)</f>
        <v>218009</v>
      </c>
      <c r="F33" s="15">
        <v>1150</v>
      </c>
      <c r="G33" s="15">
        <v>1950</v>
      </c>
      <c r="H33" s="13" t="s">
        <v>53</v>
      </c>
      <c r="I33" s="14">
        <f>SUM(I34:I40)</f>
        <v>102669</v>
      </c>
      <c r="J33" s="14">
        <f>SUM(J34:J40)</f>
        <v>87823</v>
      </c>
      <c r="K33" s="14">
        <f aca="true" t="shared" si="6" ref="K33">SUM(K34:K40)</f>
        <v>14846</v>
      </c>
      <c r="L33" s="14">
        <f>VLOOKUP(A33,Sheet4!$A$6:$J$152,3,0)</f>
        <v>61</v>
      </c>
      <c r="M33" s="14">
        <f>VLOOKUP(A33,Sheet4!$A$6:$J$152,4,0)</f>
        <v>3333</v>
      </c>
      <c r="N33" s="14">
        <f>VLOOKUP(A33,Sheet4!$A$6:$J$152,5,0)</f>
        <v>2767</v>
      </c>
      <c r="O33" s="14">
        <v>1150</v>
      </c>
      <c r="P33" s="13" t="s">
        <v>53</v>
      </c>
      <c r="Q33" s="14">
        <f>VLOOKUP(A33,Sheet4!$A$6:$J$152,8,0)</f>
        <v>319</v>
      </c>
      <c r="R33" s="14">
        <f>VLOOKUP(A33,Sheet4!$A$6:$J$152,9,0)</f>
        <v>312</v>
      </c>
      <c r="S33" s="14">
        <f>VLOOKUP(A33,Sheet4!$A$6:$J$152,10,0)</f>
        <v>7</v>
      </c>
      <c r="T33" s="14">
        <v>-159</v>
      </c>
      <c r="U33" s="14">
        <f t="shared" si="3"/>
        <v>87976</v>
      </c>
      <c r="V33" s="14"/>
      <c r="W33">
        <v>1</v>
      </c>
    </row>
    <row r="34" spans="1:22" s="3" customFormat="1" ht="15">
      <c r="A34" s="22" t="s">
        <v>83</v>
      </c>
      <c r="B34" s="22">
        <v>604001</v>
      </c>
      <c r="C34" s="16">
        <f t="shared" si="1"/>
        <v>6553</v>
      </c>
      <c r="D34" s="16">
        <f>VLOOKUP(A34,Sheet2!$A$6:$C$212,2,0)</f>
        <v>868</v>
      </c>
      <c r="E34" s="16">
        <f>VLOOKUP(A34,Sheet2!$A$6:$C$212,3,0)</f>
        <v>5685</v>
      </c>
      <c r="F34" s="17">
        <v>1150</v>
      </c>
      <c r="G34" s="17">
        <v>1950</v>
      </c>
      <c r="H34" s="12">
        <v>0.6</v>
      </c>
      <c r="I34" s="16">
        <f t="shared" si="2"/>
        <v>1208</v>
      </c>
      <c r="J34" s="16">
        <f t="shared" si="4"/>
        <v>725</v>
      </c>
      <c r="K34" s="16">
        <f t="shared" si="5"/>
        <v>483</v>
      </c>
      <c r="L34" s="16">
        <v>0</v>
      </c>
      <c r="M34" s="16">
        <v>0</v>
      </c>
      <c r="N34" s="16">
        <v>0</v>
      </c>
      <c r="O34" s="16">
        <v>1150</v>
      </c>
      <c r="P34" s="16">
        <v>0.6</v>
      </c>
      <c r="Q34" s="16">
        <v>0</v>
      </c>
      <c r="R34" s="16">
        <v>0</v>
      </c>
      <c r="S34" s="16">
        <v>0</v>
      </c>
      <c r="T34" s="16"/>
      <c r="U34" s="16">
        <f t="shared" si="3"/>
        <v>725</v>
      </c>
      <c r="V34" s="16"/>
    </row>
    <row r="35" spans="1:22" s="3" customFormat="1" ht="15">
      <c r="A35" s="12" t="s">
        <v>84</v>
      </c>
      <c r="B35" s="12">
        <v>604002</v>
      </c>
      <c r="C35" s="16">
        <f t="shared" si="1"/>
        <v>104343</v>
      </c>
      <c r="D35" s="16">
        <f>VLOOKUP(A35,Sheet2!$A$6:$C$212,2,0)</f>
        <v>73167</v>
      </c>
      <c r="E35" s="16">
        <f>VLOOKUP(A35,Sheet2!$A$6:$C$212,3,0)</f>
        <v>31176</v>
      </c>
      <c r="F35" s="17">
        <v>1150</v>
      </c>
      <c r="G35" s="17">
        <v>1950</v>
      </c>
      <c r="H35" s="12">
        <v>0.6</v>
      </c>
      <c r="I35" s="16">
        <f t="shared" si="2"/>
        <v>14494</v>
      </c>
      <c r="J35" s="16">
        <f t="shared" si="4"/>
        <v>8696</v>
      </c>
      <c r="K35" s="16">
        <f t="shared" si="5"/>
        <v>5798</v>
      </c>
      <c r="L35" s="16">
        <f>VLOOKUP(A35,Sheet4!$A$6:$J$152,3,0)</f>
        <v>2</v>
      </c>
      <c r="M35" s="16">
        <f>VLOOKUP(A35,Sheet4!$A$6:$J$152,4,0)</f>
        <v>155</v>
      </c>
      <c r="N35" s="16">
        <f>VLOOKUP(A35,Sheet4!$A$6:$J$152,5,0)</f>
        <v>45</v>
      </c>
      <c r="O35" s="16">
        <v>1150</v>
      </c>
      <c r="P35" s="16">
        <v>0.6</v>
      </c>
      <c r="Q35" s="16">
        <f>VLOOKUP(A35,Sheet4!$A$6:$J$152,8,0)</f>
        <v>5</v>
      </c>
      <c r="R35" s="16">
        <f>VLOOKUP(A35,Sheet4!$A$6:$J$152,9,0)</f>
        <v>3</v>
      </c>
      <c r="S35" s="16">
        <f>VLOOKUP(A35,Sheet4!$A$6:$J$152,10,0)</f>
        <v>2</v>
      </c>
      <c r="T35" s="16"/>
      <c r="U35" s="16">
        <f t="shared" si="3"/>
        <v>8699</v>
      </c>
      <c r="V35" s="16"/>
    </row>
    <row r="36" spans="1:22" s="3" customFormat="1" ht="15">
      <c r="A36" s="12" t="s">
        <v>85</v>
      </c>
      <c r="B36" s="12">
        <v>604003</v>
      </c>
      <c r="C36" s="16">
        <f t="shared" si="1"/>
        <v>80026</v>
      </c>
      <c r="D36" s="16">
        <f>VLOOKUP(A36,Sheet2!$A$6:$C$212,2,0)</f>
        <v>59579</v>
      </c>
      <c r="E36" s="16">
        <f>VLOOKUP(A36,Sheet2!$A$6:$C$212,3,0)</f>
        <v>20447</v>
      </c>
      <c r="F36" s="17">
        <v>1150</v>
      </c>
      <c r="G36" s="17">
        <v>1950</v>
      </c>
      <c r="H36" s="12">
        <v>0.6</v>
      </c>
      <c r="I36" s="16">
        <f t="shared" si="2"/>
        <v>10839</v>
      </c>
      <c r="J36" s="16">
        <f t="shared" si="4"/>
        <v>6503</v>
      </c>
      <c r="K36" s="16">
        <f t="shared" si="5"/>
        <v>4336</v>
      </c>
      <c r="L36" s="16">
        <f>VLOOKUP(A36,Sheet4!$A$6:$J$152,3,0)</f>
        <v>1</v>
      </c>
      <c r="M36" s="16">
        <f>VLOOKUP(A36,Sheet4!$A$6:$J$152,4,0)</f>
        <v>77</v>
      </c>
      <c r="N36" s="16">
        <f>VLOOKUP(A36,Sheet4!$A$6:$J$152,5,0)</f>
        <v>23</v>
      </c>
      <c r="O36" s="16">
        <v>1150</v>
      </c>
      <c r="P36" s="16">
        <v>0.6</v>
      </c>
      <c r="Q36" s="16">
        <f>VLOOKUP(A36,Sheet4!$A$6:$J$152,8,0)</f>
        <v>3</v>
      </c>
      <c r="R36" s="16">
        <f>VLOOKUP(A36,Sheet4!$A$6:$J$152,9,0)</f>
        <v>2</v>
      </c>
      <c r="S36" s="16">
        <f>VLOOKUP(A36,Sheet4!$A$6:$J$152,10,0)</f>
        <v>1</v>
      </c>
      <c r="T36" s="16"/>
      <c r="U36" s="16">
        <f t="shared" si="3"/>
        <v>6505</v>
      </c>
      <c r="V36" s="16"/>
    </row>
    <row r="37" spans="1:22" s="3" customFormat="1" ht="15">
      <c r="A37" s="12" t="s">
        <v>86</v>
      </c>
      <c r="B37" s="12">
        <v>604004</v>
      </c>
      <c r="C37" s="16">
        <f t="shared" si="1"/>
        <v>97453</v>
      </c>
      <c r="D37" s="16">
        <f>VLOOKUP(A37,Sheet2!$A$6:$C$212,2,0)</f>
        <v>72472</v>
      </c>
      <c r="E37" s="16">
        <f>VLOOKUP(A37,Sheet2!$A$6:$C$212,3,0)</f>
        <v>24981</v>
      </c>
      <c r="F37" s="17">
        <v>1150</v>
      </c>
      <c r="G37" s="17">
        <v>1950</v>
      </c>
      <c r="H37" s="12">
        <v>0.8</v>
      </c>
      <c r="I37" s="16">
        <f t="shared" si="2"/>
        <v>13206</v>
      </c>
      <c r="J37" s="16">
        <f t="shared" si="4"/>
        <v>10564</v>
      </c>
      <c r="K37" s="16">
        <f t="shared" si="5"/>
        <v>2642</v>
      </c>
      <c r="L37" s="16">
        <f>VLOOKUP(A37,Sheet4!$A$6:$J$152,3,0)</f>
        <v>2</v>
      </c>
      <c r="M37" s="16">
        <f>VLOOKUP(A37,Sheet4!$A$6:$J$152,4,0)</f>
        <v>131</v>
      </c>
      <c r="N37" s="16">
        <f>VLOOKUP(A37,Sheet4!$A$6:$J$152,5,0)</f>
        <v>69</v>
      </c>
      <c r="O37" s="16">
        <v>1150</v>
      </c>
      <c r="P37" s="16">
        <v>0.8</v>
      </c>
      <c r="Q37" s="16">
        <f>VLOOKUP(A37,Sheet4!$A$6:$J$152,8,0)</f>
        <v>8</v>
      </c>
      <c r="R37" s="16">
        <f>VLOOKUP(A37,Sheet4!$A$6:$J$152,9,0)</f>
        <v>6</v>
      </c>
      <c r="S37" s="16">
        <f>VLOOKUP(A37,Sheet4!$A$6:$J$152,10,0)</f>
        <v>2</v>
      </c>
      <c r="T37" s="16"/>
      <c r="U37" s="16">
        <f t="shared" si="3"/>
        <v>10570</v>
      </c>
      <c r="V37" s="16"/>
    </row>
    <row r="38" spans="1:22" s="3" customFormat="1" ht="15">
      <c r="A38" s="12" t="s">
        <v>87</v>
      </c>
      <c r="B38" s="12">
        <v>604005</v>
      </c>
      <c r="C38" s="16">
        <f t="shared" si="1"/>
        <v>29065</v>
      </c>
      <c r="D38" s="16">
        <f>VLOOKUP(A38,Sheet2!$A$6:$C$212,2,0)</f>
        <v>21241</v>
      </c>
      <c r="E38" s="16">
        <f>VLOOKUP(A38,Sheet2!$A$6:$C$212,3,0)</f>
        <v>7824</v>
      </c>
      <c r="F38" s="17">
        <v>1150</v>
      </c>
      <c r="G38" s="17">
        <v>1950</v>
      </c>
      <c r="H38" s="12">
        <v>0.6</v>
      </c>
      <c r="I38" s="16">
        <f t="shared" si="2"/>
        <v>3968</v>
      </c>
      <c r="J38" s="16">
        <f t="shared" si="4"/>
        <v>2381</v>
      </c>
      <c r="K38" s="16">
        <f t="shared" si="5"/>
        <v>1587</v>
      </c>
      <c r="L38" s="16">
        <f>VLOOKUP(A38,Sheet4!$A$6:$J$152,3,0)</f>
        <v>1</v>
      </c>
      <c r="M38" s="16">
        <f>VLOOKUP(A38,Sheet4!$A$6:$J$152,4,0)</f>
        <v>69</v>
      </c>
      <c r="N38" s="16">
        <f>VLOOKUP(A38,Sheet4!$A$6:$J$152,5,0)</f>
        <v>31</v>
      </c>
      <c r="O38" s="16">
        <v>1150</v>
      </c>
      <c r="P38" s="16">
        <v>0.6</v>
      </c>
      <c r="Q38" s="16">
        <f>VLOOKUP(A38,Sheet4!$A$6:$J$152,8,0)</f>
        <v>4</v>
      </c>
      <c r="R38" s="16">
        <f>VLOOKUP(A38,Sheet4!$A$6:$J$152,9,0)</f>
        <v>2</v>
      </c>
      <c r="S38" s="16">
        <f>VLOOKUP(A38,Sheet4!$A$6:$J$152,10,0)</f>
        <v>2</v>
      </c>
      <c r="T38" s="16"/>
      <c r="U38" s="16">
        <f t="shared" si="3"/>
        <v>2383</v>
      </c>
      <c r="V38" s="16"/>
    </row>
    <row r="39" spans="1:22" s="3" customFormat="1" ht="15">
      <c r="A39" s="12" t="s">
        <v>88</v>
      </c>
      <c r="B39" s="12">
        <v>604006</v>
      </c>
      <c r="C39" s="16">
        <f t="shared" si="1"/>
        <v>234102</v>
      </c>
      <c r="D39" s="16">
        <f>VLOOKUP(A39,Sheet2!$A$6:$C$212,2,0)</f>
        <v>161445</v>
      </c>
      <c r="E39" s="16">
        <f>VLOOKUP(A39,Sheet2!$A$6:$C$212,3,0)</f>
        <v>72657</v>
      </c>
      <c r="F39" s="17">
        <v>1150</v>
      </c>
      <c r="G39" s="17">
        <v>1950</v>
      </c>
      <c r="H39" s="12">
        <v>1</v>
      </c>
      <c r="I39" s="16">
        <f t="shared" si="2"/>
        <v>32734</v>
      </c>
      <c r="J39" s="16">
        <f t="shared" si="4"/>
        <v>32734</v>
      </c>
      <c r="K39" s="16">
        <f t="shared" si="5"/>
        <v>0</v>
      </c>
      <c r="L39" s="16">
        <f>VLOOKUP(A39,Sheet4!$A$6:$J$152,3,0)</f>
        <v>20</v>
      </c>
      <c r="M39" s="16">
        <f>VLOOKUP(A39,Sheet4!$A$6:$J$152,4,0)</f>
        <v>1116</v>
      </c>
      <c r="N39" s="16">
        <f>VLOOKUP(A39,Sheet4!$A$6:$J$152,5,0)</f>
        <v>884</v>
      </c>
      <c r="O39" s="16">
        <v>1150</v>
      </c>
      <c r="P39" s="16">
        <v>1</v>
      </c>
      <c r="Q39" s="16">
        <f>VLOOKUP(A39,Sheet4!$A$6:$J$152,8,0)</f>
        <v>102</v>
      </c>
      <c r="R39" s="16">
        <f>VLOOKUP(A39,Sheet4!$A$6:$J$152,9,0)</f>
        <v>102</v>
      </c>
      <c r="S39" s="16">
        <f>VLOOKUP(A39,Sheet4!$A$6:$J$152,10,0)</f>
        <v>0</v>
      </c>
      <c r="T39" s="16">
        <v>-52</v>
      </c>
      <c r="U39" s="16">
        <f t="shared" si="3"/>
        <v>32784</v>
      </c>
      <c r="V39" s="16" t="s">
        <v>89</v>
      </c>
    </row>
    <row r="40" spans="1:22" s="3" customFormat="1" ht="15">
      <c r="A40" s="12" t="s">
        <v>90</v>
      </c>
      <c r="B40" s="12">
        <v>604007</v>
      </c>
      <c r="C40" s="16">
        <f t="shared" si="1"/>
        <v>189569</v>
      </c>
      <c r="D40" s="16">
        <f>VLOOKUP(A40,Sheet2!$A$6:$C$212,2,0)</f>
        <v>134330</v>
      </c>
      <c r="E40" s="16">
        <f>VLOOKUP(A40,Sheet2!$A$6:$C$212,3,0)</f>
        <v>55239</v>
      </c>
      <c r="F40" s="17">
        <v>1150</v>
      </c>
      <c r="G40" s="17">
        <v>1950</v>
      </c>
      <c r="H40" s="12">
        <v>1</v>
      </c>
      <c r="I40" s="16">
        <f t="shared" si="2"/>
        <v>26220</v>
      </c>
      <c r="J40" s="16">
        <f t="shared" si="4"/>
        <v>26220</v>
      </c>
      <c r="K40" s="16">
        <f t="shared" si="5"/>
        <v>0</v>
      </c>
      <c r="L40" s="16">
        <f>VLOOKUP(A40,Sheet4!$A$6:$J$152,3,0)</f>
        <v>35</v>
      </c>
      <c r="M40" s="16">
        <f>VLOOKUP(A40,Sheet4!$A$6:$J$152,4,0)</f>
        <v>1785</v>
      </c>
      <c r="N40" s="16">
        <f>VLOOKUP(A40,Sheet4!$A$6:$J$152,5,0)</f>
        <v>1715</v>
      </c>
      <c r="O40" s="16">
        <v>1150</v>
      </c>
      <c r="P40" s="16">
        <v>1</v>
      </c>
      <c r="Q40" s="16">
        <f>VLOOKUP(A40,Sheet4!$A$6:$J$152,8,0)</f>
        <v>197</v>
      </c>
      <c r="R40" s="16">
        <f>VLOOKUP(A40,Sheet4!$A$6:$J$152,9,0)</f>
        <v>197</v>
      </c>
      <c r="S40" s="16">
        <f>VLOOKUP(A40,Sheet4!$A$6:$J$152,10,0)</f>
        <v>0</v>
      </c>
      <c r="T40" s="16">
        <v>-107</v>
      </c>
      <c r="U40" s="16">
        <f t="shared" si="3"/>
        <v>26310</v>
      </c>
      <c r="V40" s="16" t="s">
        <v>89</v>
      </c>
    </row>
    <row r="41" spans="1:23" ht="15">
      <c r="A41" s="13" t="s">
        <v>91</v>
      </c>
      <c r="B41" s="13"/>
      <c r="C41" s="14">
        <f t="shared" si="1"/>
        <v>4501</v>
      </c>
      <c r="D41" s="14">
        <f>VLOOKUP(A41,Sheet2!$A$6:$C$212,2,0)</f>
        <v>3358</v>
      </c>
      <c r="E41" s="14">
        <f>VLOOKUP(A41,Sheet2!$A$6:$C$212,3,0)</f>
        <v>1143</v>
      </c>
      <c r="F41" s="15">
        <v>1150</v>
      </c>
      <c r="G41" s="15">
        <v>1950</v>
      </c>
      <c r="H41" s="13">
        <v>0.8</v>
      </c>
      <c r="I41" s="14">
        <f t="shared" si="2"/>
        <v>609</v>
      </c>
      <c r="J41" s="14">
        <f t="shared" si="4"/>
        <v>487</v>
      </c>
      <c r="K41" s="14">
        <f t="shared" si="5"/>
        <v>122</v>
      </c>
      <c r="L41" s="14">
        <f>VLOOKUP(A41,Sheet4!$A$6:$J$152,3,0)</f>
        <v>3</v>
      </c>
      <c r="M41" s="14">
        <f>VLOOKUP(A41,Sheet4!$A$6:$J$152,4,0)</f>
        <v>164</v>
      </c>
      <c r="N41" s="14">
        <f>VLOOKUP(A41,Sheet4!$A$6:$J$152,5,0)</f>
        <v>136</v>
      </c>
      <c r="O41" s="14">
        <v>1150</v>
      </c>
      <c r="P41" s="13">
        <v>0.8</v>
      </c>
      <c r="Q41" s="14">
        <f>VLOOKUP(A41,Sheet4!$A$6:$J$152,8,0)</f>
        <v>16</v>
      </c>
      <c r="R41" s="14">
        <f>VLOOKUP(A41,Sheet4!$A$6:$J$152,9,0)</f>
        <v>13</v>
      </c>
      <c r="S41" s="14">
        <f>VLOOKUP(A41,Sheet4!$A$6:$J$152,10,0)</f>
        <v>3</v>
      </c>
      <c r="T41" s="14"/>
      <c r="U41" s="14">
        <f t="shared" si="3"/>
        <v>500</v>
      </c>
      <c r="V41" s="14"/>
      <c r="W41">
        <v>1</v>
      </c>
    </row>
    <row r="42" spans="1:22" s="3" customFormat="1" ht="15">
      <c r="A42" s="12" t="s">
        <v>91</v>
      </c>
      <c r="B42" s="12">
        <v>604008</v>
      </c>
      <c r="C42" s="16">
        <f t="shared" si="1"/>
        <v>4501</v>
      </c>
      <c r="D42" s="16">
        <f>VLOOKUP(A42,Sheet2!$A$6:$C$212,2,0)</f>
        <v>3358</v>
      </c>
      <c r="E42" s="16">
        <f>VLOOKUP(A42,Sheet2!$A$6:$C$212,3,0)</f>
        <v>1143</v>
      </c>
      <c r="F42" s="17">
        <v>1150</v>
      </c>
      <c r="G42" s="17">
        <v>1950</v>
      </c>
      <c r="H42" s="12">
        <v>0.8</v>
      </c>
      <c r="I42" s="16">
        <f t="shared" si="2"/>
        <v>609</v>
      </c>
      <c r="J42" s="16">
        <f t="shared" si="4"/>
        <v>487</v>
      </c>
      <c r="K42" s="16">
        <f t="shared" si="5"/>
        <v>122</v>
      </c>
      <c r="L42" s="16">
        <f>VLOOKUP(A42,Sheet4!$A$6:$J$152,3,0)</f>
        <v>3</v>
      </c>
      <c r="M42" s="16">
        <f>VLOOKUP(A42,Sheet4!$A$6:$J$152,4,0)</f>
        <v>164</v>
      </c>
      <c r="N42" s="16">
        <f>VLOOKUP(A42,Sheet4!$A$6:$J$152,5,0)</f>
        <v>136</v>
      </c>
      <c r="O42" s="16">
        <v>1150</v>
      </c>
      <c r="P42" s="16">
        <v>0.8</v>
      </c>
      <c r="Q42" s="16">
        <f>VLOOKUP(A42,Sheet4!$A$6:$J$152,8,0)</f>
        <v>16</v>
      </c>
      <c r="R42" s="16">
        <f>VLOOKUP(A42,Sheet4!$A$6:$J$152,9,0)</f>
        <v>13</v>
      </c>
      <c r="S42" s="16">
        <f>VLOOKUP(A42,Sheet4!$A$6:$J$152,10,0)</f>
        <v>3</v>
      </c>
      <c r="T42" s="16"/>
      <c r="U42" s="16">
        <f t="shared" si="3"/>
        <v>500</v>
      </c>
      <c r="V42" s="16"/>
    </row>
    <row r="43" spans="1:23" ht="15">
      <c r="A43" s="13" t="s">
        <v>92</v>
      </c>
      <c r="B43" s="13"/>
      <c r="C43" s="14">
        <f t="shared" si="1"/>
        <v>498376</v>
      </c>
      <c r="D43" s="14">
        <f>SUM(D44:D48)</f>
        <v>361980</v>
      </c>
      <c r="E43" s="14">
        <f>SUM(E44:E48)</f>
        <v>136396</v>
      </c>
      <c r="F43" s="15">
        <v>1150</v>
      </c>
      <c r="G43" s="15">
        <v>1950</v>
      </c>
      <c r="H43" s="13" t="s">
        <v>53</v>
      </c>
      <c r="I43" s="14">
        <f>SUM(I44:I48)</f>
        <v>68225</v>
      </c>
      <c r="J43" s="14">
        <f>SUM(J44:J48)</f>
        <v>34112</v>
      </c>
      <c r="K43" s="14">
        <f t="shared" si="5"/>
        <v>34113</v>
      </c>
      <c r="L43" s="14">
        <v>0</v>
      </c>
      <c r="M43" s="14">
        <v>0</v>
      </c>
      <c r="N43" s="14">
        <v>0</v>
      </c>
      <c r="O43" s="14">
        <v>1150</v>
      </c>
      <c r="P43" s="13" t="s">
        <v>53</v>
      </c>
      <c r="Q43" s="14">
        <v>0</v>
      </c>
      <c r="R43" s="14">
        <v>0</v>
      </c>
      <c r="S43" s="14">
        <v>0</v>
      </c>
      <c r="T43" s="14"/>
      <c r="U43" s="14">
        <f t="shared" si="3"/>
        <v>34112</v>
      </c>
      <c r="V43" s="14"/>
      <c r="W43">
        <v>1</v>
      </c>
    </row>
    <row r="44" spans="1:22" s="3" customFormat="1" ht="15">
      <c r="A44" s="22" t="s">
        <v>93</v>
      </c>
      <c r="B44" s="22">
        <v>605001</v>
      </c>
      <c r="C44" s="16">
        <f t="shared" si="1"/>
        <v>0</v>
      </c>
      <c r="D44" s="16">
        <f>VLOOKUP(A44,Sheet2!$A$6:$C$212,2,0)</f>
        <v>0</v>
      </c>
      <c r="E44" s="16">
        <f>VLOOKUP(A44,Sheet2!$A$6:$C$212,3,0)</f>
        <v>0</v>
      </c>
      <c r="F44" s="17">
        <v>1150</v>
      </c>
      <c r="G44" s="17">
        <v>1950</v>
      </c>
      <c r="H44" s="12">
        <v>0.5</v>
      </c>
      <c r="I44" s="16">
        <f t="shared" si="2"/>
        <v>0</v>
      </c>
      <c r="J44" s="16">
        <f t="shared" si="4"/>
        <v>0</v>
      </c>
      <c r="K44" s="16">
        <f t="shared" si="5"/>
        <v>0</v>
      </c>
      <c r="L44" s="16">
        <v>0</v>
      </c>
      <c r="M44" s="16">
        <v>0</v>
      </c>
      <c r="N44" s="16">
        <v>0</v>
      </c>
      <c r="O44" s="16">
        <v>1150</v>
      </c>
      <c r="P44" s="16">
        <v>0.5</v>
      </c>
      <c r="Q44" s="16">
        <v>0</v>
      </c>
      <c r="R44" s="16">
        <v>0</v>
      </c>
      <c r="S44" s="16">
        <v>0</v>
      </c>
      <c r="T44" s="16"/>
      <c r="U44" s="16">
        <f t="shared" si="3"/>
        <v>0</v>
      </c>
      <c r="V44" s="16"/>
    </row>
    <row r="45" spans="1:22" s="3" customFormat="1" ht="15">
      <c r="A45" s="12" t="s">
        <v>94</v>
      </c>
      <c r="B45" s="12">
        <v>605002</v>
      </c>
      <c r="C45" s="16">
        <f t="shared" si="1"/>
        <v>103697</v>
      </c>
      <c r="D45" s="16">
        <f>VLOOKUP(A45,Sheet2!$A$6:$C$212,2,0)</f>
        <v>76437</v>
      </c>
      <c r="E45" s="16">
        <f>VLOOKUP(A45,Sheet2!$A$6:$C$212,3,0)</f>
        <v>27260</v>
      </c>
      <c r="F45" s="17">
        <v>1150</v>
      </c>
      <c r="G45" s="17">
        <v>1950</v>
      </c>
      <c r="H45" s="12">
        <v>0.5</v>
      </c>
      <c r="I45" s="16">
        <f t="shared" si="2"/>
        <v>14106</v>
      </c>
      <c r="J45" s="16">
        <f t="shared" si="4"/>
        <v>7053</v>
      </c>
      <c r="K45" s="16">
        <f t="shared" si="5"/>
        <v>7053</v>
      </c>
      <c r="L45" s="16">
        <v>0</v>
      </c>
      <c r="M45" s="16">
        <v>0</v>
      </c>
      <c r="N45" s="16">
        <v>0</v>
      </c>
      <c r="O45" s="16">
        <v>1150</v>
      </c>
      <c r="P45" s="16">
        <v>0.5</v>
      </c>
      <c r="Q45" s="16">
        <v>0</v>
      </c>
      <c r="R45" s="16">
        <v>0</v>
      </c>
      <c r="S45" s="16">
        <v>0</v>
      </c>
      <c r="T45" s="16"/>
      <c r="U45" s="16">
        <f t="shared" si="3"/>
        <v>7053</v>
      </c>
      <c r="V45" s="16"/>
    </row>
    <row r="46" spans="1:22" s="3" customFormat="1" ht="15">
      <c r="A46" s="12" t="s">
        <v>95</v>
      </c>
      <c r="B46" s="12">
        <v>605003</v>
      </c>
      <c r="C46" s="16">
        <f t="shared" si="1"/>
        <v>280713</v>
      </c>
      <c r="D46" s="16">
        <f>VLOOKUP(A46,Sheet2!$A$6:$C$212,2,0)</f>
        <v>204502</v>
      </c>
      <c r="E46" s="16">
        <f>VLOOKUP(A46,Sheet2!$A$6:$C$212,3,0)</f>
        <v>76211</v>
      </c>
      <c r="F46" s="17">
        <v>1150</v>
      </c>
      <c r="G46" s="17">
        <v>1950</v>
      </c>
      <c r="H46" s="12">
        <v>0.5</v>
      </c>
      <c r="I46" s="16">
        <f t="shared" si="2"/>
        <v>38379</v>
      </c>
      <c r="J46" s="16">
        <f t="shared" si="4"/>
        <v>19189</v>
      </c>
      <c r="K46" s="16">
        <f t="shared" si="5"/>
        <v>19190</v>
      </c>
      <c r="L46" s="16">
        <v>0</v>
      </c>
      <c r="M46" s="16">
        <v>0</v>
      </c>
      <c r="N46" s="16">
        <v>0</v>
      </c>
      <c r="O46" s="16">
        <v>1150</v>
      </c>
      <c r="P46" s="16">
        <v>0.5</v>
      </c>
      <c r="Q46" s="16">
        <v>0</v>
      </c>
      <c r="R46" s="16">
        <v>0</v>
      </c>
      <c r="S46" s="16">
        <v>0</v>
      </c>
      <c r="T46" s="16"/>
      <c r="U46" s="16">
        <f t="shared" si="3"/>
        <v>19189</v>
      </c>
      <c r="V46" s="16"/>
    </row>
    <row r="47" spans="1:22" s="3" customFormat="1" ht="15">
      <c r="A47" s="12" t="s">
        <v>96</v>
      </c>
      <c r="B47" s="12">
        <v>605005</v>
      </c>
      <c r="C47" s="16">
        <f t="shared" si="1"/>
        <v>43965</v>
      </c>
      <c r="D47" s="16">
        <f>VLOOKUP(A47,Sheet2!$A$6:$C$212,2,0)</f>
        <v>31951</v>
      </c>
      <c r="E47" s="16">
        <f>VLOOKUP(A47,Sheet2!$A$6:$C$212,3,0)</f>
        <v>12014</v>
      </c>
      <c r="F47" s="17">
        <v>1150</v>
      </c>
      <c r="G47" s="17">
        <v>1950</v>
      </c>
      <c r="H47" s="12">
        <v>0.5</v>
      </c>
      <c r="I47" s="16">
        <f t="shared" si="2"/>
        <v>6017</v>
      </c>
      <c r="J47" s="16">
        <f t="shared" si="4"/>
        <v>3009</v>
      </c>
      <c r="K47" s="16">
        <f t="shared" si="5"/>
        <v>3008</v>
      </c>
      <c r="L47" s="16">
        <v>0</v>
      </c>
      <c r="M47" s="16">
        <v>0</v>
      </c>
      <c r="N47" s="16">
        <v>0</v>
      </c>
      <c r="O47" s="16">
        <v>1150</v>
      </c>
      <c r="P47" s="16">
        <v>0.5</v>
      </c>
      <c r="Q47" s="16">
        <v>0</v>
      </c>
      <c r="R47" s="16">
        <v>0</v>
      </c>
      <c r="S47" s="16">
        <v>0</v>
      </c>
      <c r="T47" s="16"/>
      <c r="U47" s="16">
        <f t="shared" si="3"/>
        <v>3009</v>
      </c>
      <c r="V47" s="16"/>
    </row>
    <row r="48" spans="1:22" s="3" customFormat="1" ht="15">
      <c r="A48" s="12" t="s">
        <v>97</v>
      </c>
      <c r="B48" s="12">
        <v>605006</v>
      </c>
      <c r="C48" s="16">
        <f t="shared" si="1"/>
        <v>70001</v>
      </c>
      <c r="D48" s="16">
        <f>VLOOKUP(A48,Sheet2!$A$6:$C$212,2,0)</f>
        <v>49090</v>
      </c>
      <c r="E48" s="16">
        <f>VLOOKUP(A48,Sheet2!$A$6:$C$212,3,0)</f>
        <v>20911</v>
      </c>
      <c r="F48" s="17">
        <v>1150</v>
      </c>
      <c r="G48" s="17">
        <v>1950</v>
      </c>
      <c r="H48" s="12">
        <v>0.5</v>
      </c>
      <c r="I48" s="16">
        <f t="shared" si="2"/>
        <v>9723</v>
      </c>
      <c r="J48" s="16">
        <f t="shared" si="4"/>
        <v>4861</v>
      </c>
      <c r="K48" s="16">
        <f t="shared" si="5"/>
        <v>4862</v>
      </c>
      <c r="L48" s="16">
        <v>0</v>
      </c>
      <c r="M48" s="16">
        <v>0</v>
      </c>
      <c r="N48" s="16">
        <v>0</v>
      </c>
      <c r="O48" s="16">
        <v>1150</v>
      </c>
      <c r="P48" s="16">
        <v>0.5</v>
      </c>
      <c r="Q48" s="16">
        <v>0</v>
      </c>
      <c r="R48" s="16">
        <v>0</v>
      </c>
      <c r="S48" s="16">
        <v>0</v>
      </c>
      <c r="T48" s="16"/>
      <c r="U48" s="16">
        <f t="shared" si="3"/>
        <v>4861</v>
      </c>
      <c r="V48" s="16"/>
    </row>
    <row r="49" spans="1:23" ht="15">
      <c r="A49" s="13" t="s">
        <v>98</v>
      </c>
      <c r="B49" s="13"/>
      <c r="C49" s="14">
        <f t="shared" si="1"/>
        <v>255987</v>
      </c>
      <c r="D49" s="14">
        <f>VLOOKUP(A49,Sheet2!$A$6:$C$212,2,0)</f>
        <v>181618</v>
      </c>
      <c r="E49" s="14">
        <f>VLOOKUP(A49,Sheet2!$A$6:$C$212,3,0)</f>
        <v>74369</v>
      </c>
      <c r="F49" s="15">
        <v>1150</v>
      </c>
      <c r="G49" s="15">
        <v>1950</v>
      </c>
      <c r="H49" s="13">
        <v>0.5</v>
      </c>
      <c r="I49" s="14">
        <f t="shared" si="2"/>
        <v>35388</v>
      </c>
      <c r="J49" s="14">
        <f t="shared" si="4"/>
        <v>17694</v>
      </c>
      <c r="K49" s="14">
        <f t="shared" si="5"/>
        <v>17694</v>
      </c>
      <c r="L49" s="14">
        <v>0</v>
      </c>
      <c r="M49" s="14">
        <v>0</v>
      </c>
      <c r="N49" s="14">
        <v>0</v>
      </c>
      <c r="O49" s="14">
        <v>1150</v>
      </c>
      <c r="P49" s="13">
        <v>0.5</v>
      </c>
      <c r="Q49" s="14">
        <v>0</v>
      </c>
      <c r="R49" s="14">
        <v>0</v>
      </c>
      <c r="S49" s="14">
        <v>0</v>
      </c>
      <c r="T49" s="14"/>
      <c r="U49" s="14">
        <f t="shared" si="3"/>
        <v>17694</v>
      </c>
      <c r="V49" s="14"/>
      <c r="W49">
        <v>1</v>
      </c>
    </row>
    <row r="50" spans="1:22" s="3" customFormat="1" ht="15">
      <c r="A50" s="12" t="s">
        <v>98</v>
      </c>
      <c r="B50" s="12">
        <v>605004</v>
      </c>
      <c r="C50" s="16">
        <f t="shared" si="1"/>
        <v>255987</v>
      </c>
      <c r="D50" s="16">
        <f>VLOOKUP(A50,Sheet2!$A$6:$C$212,2,0)</f>
        <v>181618</v>
      </c>
      <c r="E50" s="16">
        <f>VLOOKUP(A50,Sheet2!$A$6:$C$212,3,0)</f>
        <v>74369</v>
      </c>
      <c r="F50" s="17">
        <v>1150</v>
      </c>
      <c r="G50" s="17">
        <v>1950</v>
      </c>
      <c r="H50" s="12">
        <v>0.5</v>
      </c>
      <c r="I50" s="16">
        <f t="shared" si="2"/>
        <v>35388</v>
      </c>
      <c r="J50" s="16">
        <f t="shared" si="4"/>
        <v>17694</v>
      </c>
      <c r="K50" s="16">
        <f t="shared" si="5"/>
        <v>17694</v>
      </c>
      <c r="L50" s="16">
        <v>0</v>
      </c>
      <c r="M50" s="16">
        <v>0</v>
      </c>
      <c r="N50" s="16">
        <v>0</v>
      </c>
      <c r="O50" s="16">
        <v>1150</v>
      </c>
      <c r="P50" s="16">
        <v>0.5</v>
      </c>
      <c r="Q50" s="16">
        <v>0</v>
      </c>
      <c r="R50" s="16">
        <v>0</v>
      </c>
      <c r="S50" s="16">
        <v>0</v>
      </c>
      <c r="T50" s="16"/>
      <c r="U50" s="16">
        <f t="shared" si="3"/>
        <v>17694</v>
      </c>
      <c r="V50" s="16"/>
    </row>
    <row r="51" spans="1:23" ht="15">
      <c r="A51" s="13" t="s">
        <v>99</v>
      </c>
      <c r="B51" s="13"/>
      <c r="C51" s="14">
        <f t="shared" si="1"/>
        <v>209449</v>
      </c>
      <c r="D51" s="14">
        <f>SUM(D52:D58)</f>
        <v>146319</v>
      </c>
      <c r="E51" s="14">
        <f>SUM(E52:E58)</f>
        <v>63130</v>
      </c>
      <c r="F51" s="15">
        <v>1150</v>
      </c>
      <c r="G51" s="15">
        <v>1950</v>
      </c>
      <c r="H51" s="13" t="s">
        <v>53</v>
      </c>
      <c r="I51" s="14">
        <f t="shared" si="2"/>
        <v>29137</v>
      </c>
      <c r="J51" s="14">
        <f>SUM(J52:J58)</f>
        <v>23254</v>
      </c>
      <c r="K51" s="14">
        <f t="shared" si="5"/>
        <v>5883</v>
      </c>
      <c r="L51" s="14">
        <f>VLOOKUP(A51,Sheet4!$A$6:$J$152,3,0)</f>
        <v>150</v>
      </c>
      <c r="M51" s="14">
        <f>VLOOKUP(A51,Sheet4!$A$6:$J$152,4,0)</f>
        <v>5172</v>
      </c>
      <c r="N51" s="14">
        <f>VLOOKUP(A51,Sheet4!$A$6:$J$152,5,0)</f>
        <v>9828</v>
      </c>
      <c r="O51" s="14">
        <v>1150</v>
      </c>
      <c r="P51" s="13" t="s">
        <v>53</v>
      </c>
      <c r="Q51" s="14">
        <f>VLOOKUP(A51,Sheet4!$A$6:$J$152,8,0)</f>
        <v>1130</v>
      </c>
      <c r="R51" s="14">
        <f>VLOOKUP(A51,Sheet4!$A$6:$J$152,9,0)</f>
        <v>955</v>
      </c>
      <c r="S51" s="14">
        <f>VLOOKUP(A51,Sheet4!$A$6:$J$152,10,0)</f>
        <v>175</v>
      </c>
      <c r="T51" s="14"/>
      <c r="U51" s="14">
        <f t="shared" si="3"/>
        <v>24209</v>
      </c>
      <c r="V51" s="14"/>
      <c r="W51">
        <v>1</v>
      </c>
    </row>
    <row r="52" spans="1:22" s="3" customFormat="1" ht="15">
      <c r="A52" s="22" t="s">
        <v>100</v>
      </c>
      <c r="B52" s="22">
        <v>606001</v>
      </c>
      <c r="C52" s="16">
        <f t="shared" si="1"/>
        <v>0</v>
      </c>
      <c r="D52" s="16">
        <f>VLOOKUP(A52,Sheet2!$A$6:$C$212,2,0)</f>
        <v>0</v>
      </c>
      <c r="E52" s="16">
        <f>VLOOKUP(A52,Sheet2!$A$6:$C$212,3,0)</f>
        <v>0</v>
      </c>
      <c r="F52" s="17">
        <v>1150</v>
      </c>
      <c r="G52" s="17">
        <v>1950</v>
      </c>
      <c r="H52" s="12">
        <v>0.6</v>
      </c>
      <c r="I52" s="16">
        <f t="shared" si="2"/>
        <v>0</v>
      </c>
      <c r="J52" s="16">
        <f t="shared" si="4"/>
        <v>0</v>
      </c>
      <c r="K52" s="16">
        <f t="shared" si="5"/>
        <v>0</v>
      </c>
      <c r="L52" s="16">
        <v>0</v>
      </c>
      <c r="M52" s="16">
        <v>0</v>
      </c>
      <c r="N52" s="16">
        <v>0</v>
      </c>
      <c r="O52" s="16">
        <v>1150</v>
      </c>
      <c r="P52" s="16">
        <v>0.6</v>
      </c>
      <c r="Q52" s="16">
        <v>0</v>
      </c>
      <c r="R52" s="16">
        <v>0</v>
      </c>
      <c r="S52" s="16">
        <v>0</v>
      </c>
      <c r="T52" s="16"/>
      <c r="U52" s="16">
        <f t="shared" si="3"/>
        <v>0</v>
      </c>
      <c r="V52" s="16"/>
    </row>
    <row r="53" spans="1:22" s="3" customFormat="1" ht="15">
      <c r="A53" s="12" t="s">
        <v>101</v>
      </c>
      <c r="B53" s="12">
        <v>606002</v>
      </c>
      <c r="C53" s="16">
        <f t="shared" si="1"/>
        <v>35375</v>
      </c>
      <c r="D53" s="16">
        <f>VLOOKUP(A53,Sheet2!$A$6:$C$212,2,0)</f>
        <v>25109</v>
      </c>
      <c r="E53" s="16">
        <f>VLOOKUP(A53,Sheet2!$A$6:$C$212,3,0)</f>
        <v>10266</v>
      </c>
      <c r="F53" s="17">
        <v>1150</v>
      </c>
      <c r="G53" s="17">
        <v>1950</v>
      </c>
      <c r="H53" s="12">
        <v>0.6</v>
      </c>
      <c r="I53" s="16">
        <f t="shared" si="2"/>
        <v>4889</v>
      </c>
      <c r="J53" s="16">
        <f t="shared" si="4"/>
        <v>2934</v>
      </c>
      <c r="K53" s="16">
        <f t="shared" si="5"/>
        <v>1955</v>
      </c>
      <c r="L53" s="16">
        <f>VLOOKUP(A53,Sheet4!$A$6:$J$152,3,0)</f>
        <v>14</v>
      </c>
      <c r="M53" s="16">
        <f>VLOOKUP(A53,Sheet4!$A$6:$J$152,4,0)</f>
        <v>427</v>
      </c>
      <c r="N53" s="16">
        <f>VLOOKUP(A53,Sheet4!$A$6:$J$152,5,0)</f>
        <v>973</v>
      </c>
      <c r="O53" s="16">
        <v>1150</v>
      </c>
      <c r="P53" s="16">
        <v>0.6</v>
      </c>
      <c r="Q53" s="16">
        <f>VLOOKUP(A53,Sheet4!$A$6:$J$152,8,0)</f>
        <v>112</v>
      </c>
      <c r="R53" s="16">
        <f>VLOOKUP(A53,Sheet4!$A$6:$J$152,9,0)</f>
        <v>67</v>
      </c>
      <c r="S53" s="16">
        <f>VLOOKUP(A53,Sheet4!$A$6:$J$152,10,0)</f>
        <v>45</v>
      </c>
      <c r="T53" s="16"/>
      <c r="U53" s="16">
        <f t="shared" si="3"/>
        <v>3001</v>
      </c>
      <c r="V53" s="16"/>
    </row>
    <row r="54" spans="1:22" s="3" customFormat="1" ht="15">
      <c r="A54" s="12" t="s">
        <v>102</v>
      </c>
      <c r="B54" s="12">
        <v>606003</v>
      </c>
      <c r="C54" s="16">
        <f t="shared" si="1"/>
        <v>41691</v>
      </c>
      <c r="D54" s="16">
        <f>VLOOKUP(A54,Sheet2!$A$6:$C$212,2,0)</f>
        <v>28154</v>
      </c>
      <c r="E54" s="16">
        <f>VLOOKUP(A54,Sheet2!$A$6:$C$212,3,0)</f>
        <v>13537</v>
      </c>
      <c r="F54" s="17">
        <v>1150</v>
      </c>
      <c r="G54" s="17">
        <v>1950</v>
      </c>
      <c r="H54" s="12">
        <v>0.6</v>
      </c>
      <c r="I54" s="16">
        <f t="shared" si="2"/>
        <v>5877</v>
      </c>
      <c r="J54" s="16">
        <f t="shared" si="4"/>
        <v>3526</v>
      </c>
      <c r="K54" s="16">
        <f t="shared" si="5"/>
        <v>2351</v>
      </c>
      <c r="L54" s="16">
        <f>VLOOKUP(A54,Sheet4!$A$6:$J$152,3,0)</f>
        <v>8</v>
      </c>
      <c r="M54" s="16">
        <f>VLOOKUP(A54,Sheet4!$A$6:$J$152,4,0)</f>
        <v>512</v>
      </c>
      <c r="N54" s="16">
        <f>VLOOKUP(A54,Sheet4!$A$6:$J$152,5,0)</f>
        <v>288</v>
      </c>
      <c r="O54" s="16">
        <v>1150</v>
      </c>
      <c r="P54" s="16">
        <v>0.6</v>
      </c>
      <c r="Q54" s="16">
        <f>VLOOKUP(A54,Sheet4!$A$6:$J$152,8,0)</f>
        <v>33</v>
      </c>
      <c r="R54" s="16">
        <f>VLOOKUP(A54,Sheet4!$A$6:$J$152,9,0)</f>
        <v>20</v>
      </c>
      <c r="S54" s="16">
        <f>VLOOKUP(A54,Sheet4!$A$6:$J$152,10,0)</f>
        <v>13</v>
      </c>
      <c r="T54" s="16"/>
      <c r="U54" s="16">
        <f t="shared" si="3"/>
        <v>3546</v>
      </c>
      <c r="V54" s="16"/>
    </row>
    <row r="55" spans="1:22" s="3" customFormat="1" ht="15">
      <c r="A55" s="12" t="s">
        <v>103</v>
      </c>
      <c r="B55" s="12">
        <v>606004</v>
      </c>
      <c r="C55" s="16">
        <f t="shared" si="1"/>
        <v>33728</v>
      </c>
      <c r="D55" s="16">
        <f>VLOOKUP(A55,Sheet2!$A$6:$C$212,2,0)</f>
        <v>24277</v>
      </c>
      <c r="E55" s="16">
        <f>VLOOKUP(A55,Sheet2!$A$6:$C$212,3,0)</f>
        <v>9451</v>
      </c>
      <c r="F55" s="17">
        <v>1150</v>
      </c>
      <c r="G55" s="17">
        <v>1950</v>
      </c>
      <c r="H55" s="12">
        <v>0.8</v>
      </c>
      <c r="I55" s="16">
        <f t="shared" si="2"/>
        <v>4635</v>
      </c>
      <c r="J55" s="16">
        <f t="shared" si="4"/>
        <v>3708</v>
      </c>
      <c r="K55" s="16">
        <f t="shared" si="5"/>
        <v>927</v>
      </c>
      <c r="L55" s="16">
        <f>VLOOKUP(A55,Sheet4!$A$6:$J$152,3,0)</f>
        <v>39</v>
      </c>
      <c r="M55" s="16">
        <f>VLOOKUP(A55,Sheet4!$A$6:$J$152,4,0)</f>
        <v>1431</v>
      </c>
      <c r="N55" s="16">
        <f>VLOOKUP(A55,Sheet4!$A$6:$J$152,5,0)</f>
        <v>2469</v>
      </c>
      <c r="O55" s="16">
        <v>1150</v>
      </c>
      <c r="P55" s="16">
        <v>0.8</v>
      </c>
      <c r="Q55" s="16">
        <f>VLOOKUP(A55,Sheet4!$A$6:$J$152,8,0)</f>
        <v>284</v>
      </c>
      <c r="R55" s="16">
        <f>VLOOKUP(A55,Sheet4!$A$6:$J$152,9,0)</f>
        <v>227</v>
      </c>
      <c r="S55" s="16">
        <f>VLOOKUP(A55,Sheet4!$A$6:$J$152,10,0)</f>
        <v>57</v>
      </c>
      <c r="T55" s="16"/>
      <c r="U55" s="16">
        <f t="shared" si="3"/>
        <v>3935</v>
      </c>
      <c r="V55" s="16"/>
    </row>
    <row r="56" spans="1:22" s="3" customFormat="1" ht="15">
      <c r="A56" s="12" t="s">
        <v>104</v>
      </c>
      <c r="B56" s="12">
        <v>606005</v>
      </c>
      <c r="C56" s="16">
        <f t="shared" si="1"/>
        <v>51820</v>
      </c>
      <c r="D56" s="16">
        <f>VLOOKUP(A56,Sheet2!$A$6:$C$212,2,0)</f>
        <v>36176</v>
      </c>
      <c r="E56" s="16">
        <f>VLOOKUP(A56,Sheet2!$A$6:$C$212,3,0)</f>
        <v>15644</v>
      </c>
      <c r="F56" s="17">
        <v>1150</v>
      </c>
      <c r="G56" s="17">
        <v>1950</v>
      </c>
      <c r="H56" s="12">
        <v>1</v>
      </c>
      <c r="I56" s="16">
        <f t="shared" si="2"/>
        <v>7211</v>
      </c>
      <c r="J56" s="16">
        <f t="shared" si="4"/>
        <v>7211</v>
      </c>
      <c r="K56" s="16">
        <f t="shared" si="5"/>
        <v>0</v>
      </c>
      <c r="L56" s="16">
        <f>VLOOKUP(A56,Sheet4!$A$6:$J$152,3,0)</f>
        <v>37</v>
      </c>
      <c r="M56" s="16">
        <f>VLOOKUP(A56,Sheet4!$A$6:$J$152,4,0)</f>
        <v>1317</v>
      </c>
      <c r="N56" s="16">
        <f>VLOOKUP(A56,Sheet4!$A$6:$J$152,5,0)</f>
        <v>2383</v>
      </c>
      <c r="O56" s="16">
        <v>1150</v>
      </c>
      <c r="P56" s="16">
        <v>1</v>
      </c>
      <c r="Q56" s="16">
        <f>VLOOKUP(A56,Sheet4!$A$6:$J$152,8,0)</f>
        <v>274</v>
      </c>
      <c r="R56" s="16">
        <f>VLOOKUP(A56,Sheet4!$A$6:$J$152,9,0)</f>
        <v>274</v>
      </c>
      <c r="S56" s="16">
        <f>VLOOKUP(A56,Sheet4!$A$6:$J$152,10,0)</f>
        <v>0</v>
      </c>
      <c r="T56" s="16"/>
      <c r="U56" s="16">
        <f t="shared" si="3"/>
        <v>7485</v>
      </c>
      <c r="V56" s="16"/>
    </row>
    <row r="57" spans="1:22" s="3" customFormat="1" ht="15">
      <c r="A57" s="12" t="s">
        <v>105</v>
      </c>
      <c r="B57" s="25">
        <v>606008</v>
      </c>
      <c r="C57" s="16">
        <f t="shared" si="1"/>
        <v>23188</v>
      </c>
      <c r="D57" s="16">
        <f>VLOOKUP(A57,Sheet2!$A$6:$C$212,2,0)</f>
        <v>15908</v>
      </c>
      <c r="E57" s="16">
        <f>VLOOKUP(A57,Sheet2!$A$6:$C$212,3,0)</f>
        <v>7280</v>
      </c>
      <c r="F57" s="17">
        <v>1150</v>
      </c>
      <c r="G57" s="17">
        <v>1950</v>
      </c>
      <c r="H57" s="12">
        <v>0.8</v>
      </c>
      <c r="I57" s="16">
        <f t="shared" si="2"/>
        <v>3249</v>
      </c>
      <c r="J57" s="16">
        <f t="shared" si="4"/>
        <v>2599</v>
      </c>
      <c r="K57" s="16">
        <f t="shared" si="5"/>
        <v>650</v>
      </c>
      <c r="L57" s="16">
        <f>VLOOKUP(A57,Sheet4!$A$6:$J$152,3,0)</f>
        <v>33</v>
      </c>
      <c r="M57" s="16">
        <f>VLOOKUP(A57,Sheet4!$A$6:$J$152,4,0)</f>
        <v>675</v>
      </c>
      <c r="N57" s="16">
        <f>VLOOKUP(A57,Sheet4!$A$6:$J$152,5,0)</f>
        <v>2625</v>
      </c>
      <c r="O57" s="16">
        <v>1150</v>
      </c>
      <c r="P57" s="16">
        <v>0.8</v>
      </c>
      <c r="Q57" s="16">
        <f>VLOOKUP(A57,Sheet4!$A$6:$J$152,8,0)</f>
        <v>302</v>
      </c>
      <c r="R57" s="16">
        <f>VLOOKUP(A57,Sheet4!$A$6:$J$152,9,0)</f>
        <v>242</v>
      </c>
      <c r="S57" s="16">
        <f>VLOOKUP(A57,Sheet4!$A$6:$J$152,10,0)</f>
        <v>60</v>
      </c>
      <c r="T57" s="16"/>
      <c r="U57" s="16">
        <f t="shared" si="3"/>
        <v>2841</v>
      </c>
      <c r="V57" s="16"/>
    </row>
    <row r="58" spans="1:22" s="3" customFormat="1" ht="15">
      <c r="A58" s="12" t="s">
        <v>106</v>
      </c>
      <c r="B58" s="25">
        <v>606010</v>
      </c>
      <c r="C58" s="16">
        <f t="shared" si="1"/>
        <v>23647</v>
      </c>
      <c r="D58" s="16">
        <f>VLOOKUP(A58,Sheet2!$A$6:$C$212,2,0)</f>
        <v>16695</v>
      </c>
      <c r="E58" s="16">
        <f>VLOOKUP(A58,Sheet2!$A$6:$C$212,3,0)</f>
        <v>6952</v>
      </c>
      <c r="F58" s="17">
        <v>1150</v>
      </c>
      <c r="G58" s="17">
        <v>1950</v>
      </c>
      <c r="H58" s="12">
        <v>1</v>
      </c>
      <c r="I58" s="16">
        <f t="shared" si="2"/>
        <v>3276</v>
      </c>
      <c r="J58" s="16">
        <f t="shared" si="4"/>
        <v>3276</v>
      </c>
      <c r="K58" s="16">
        <f t="shared" si="5"/>
        <v>0</v>
      </c>
      <c r="L58" s="16">
        <f>VLOOKUP(A58,Sheet4!$A$6:$J$152,3,0)</f>
        <v>19</v>
      </c>
      <c r="M58" s="16">
        <f>VLOOKUP(A58,Sheet4!$A$6:$J$152,4,0)</f>
        <v>810</v>
      </c>
      <c r="N58" s="16">
        <f>VLOOKUP(A58,Sheet4!$A$6:$J$152,5,0)</f>
        <v>1090</v>
      </c>
      <c r="O58" s="16">
        <v>1150</v>
      </c>
      <c r="P58" s="16">
        <v>1</v>
      </c>
      <c r="Q58" s="16">
        <f>VLOOKUP(A58,Sheet4!$A$6:$J$152,8,0)</f>
        <v>125</v>
      </c>
      <c r="R58" s="16">
        <f>VLOOKUP(A58,Sheet4!$A$6:$J$152,9,0)</f>
        <v>125</v>
      </c>
      <c r="S58" s="16">
        <f>VLOOKUP(A58,Sheet4!$A$6:$J$152,10,0)</f>
        <v>0</v>
      </c>
      <c r="T58" s="16"/>
      <c r="U58" s="16">
        <f t="shared" si="3"/>
        <v>3401</v>
      </c>
      <c r="V58" s="16"/>
    </row>
    <row r="59" spans="1:23" ht="15">
      <c r="A59" s="13" t="s">
        <v>107</v>
      </c>
      <c r="B59" s="13"/>
      <c r="C59" s="14">
        <f t="shared" si="1"/>
        <v>42723</v>
      </c>
      <c r="D59" s="14">
        <f>VLOOKUP(A59,Sheet2!$A$6:$C$212,2,0)</f>
        <v>29114</v>
      </c>
      <c r="E59" s="14">
        <f>VLOOKUP(A59,Sheet2!$A$6:$C$212,3,0)</f>
        <v>13609</v>
      </c>
      <c r="F59" s="15">
        <v>1150</v>
      </c>
      <c r="G59" s="15">
        <v>1950</v>
      </c>
      <c r="H59" s="13">
        <v>1</v>
      </c>
      <c r="I59" s="14">
        <f t="shared" si="2"/>
        <v>6002</v>
      </c>
      <c r="J59" s="14">
        <f t="shared" si="4"/>
        <v>6002</v>
      </c>
      <c r="K59" s="14">
        <f t="shared" si="5"/>
        <v>0</v>
      </c>
      <c r="L59" s="14">
        <f>VLOOKUP(A59,Sheet4!$A$6:$J$152,3,0)</f>
        <v>55</v>
      </c>
      <c r="M59" s="14">
        <f>VLOOKUP(A59,Sheet4!$A$6:$J$152,4,0)</f>
        <v>2064</v>
      </c>
      <c r="N59" s="14">
        <f>VLOOKUP(A59,Sheet4!$A$6:$J$152,5,0)</f>
        <v>3436</v>
      </c>
      <c r="O59" s="14">
        <v>1150</v>
      </c>
      <c r="P59" s="13">
        <v>1</v>
      </c>
      <c r="Q59" s="14">
        <f>VLOOKUP(A59,Sheet4!$A$6:$J$152,8,0)</f>
        <v>395</v>
      </c>
      <c r="R59" s="14">
        <f>VLOOKUP(A59,Sheet4!$A$6:$J$152,9,0)</f>
        <v>395</v>
      </c>
      <c r="S59" s="14">
        <f>VLOOKUP(A59,Sheet4!$A$6:$J$152,10,0)</f>
        <v>0</v>
      </c>
      <c r="T59" s="14"/>
      <c r="U59" s="14">
        <f t="shared" si="3"/>
        <v>6397</v>
      </c>
      <c r="V59" s="14"/>
      <c r="W59">
        <v>1</v>
      </c>
    </row>
    <row r="60" spans="1:22" s="3" customFormat="1" ht="15">
      <c r="A60" s="12" t="s">
        <v>107</v>
      </c>
      <c r="B60" s="25">
        <v>606006</v>
      </c>
      <c r="C60" s="16">
        <f t="shared" si="1"/>
        <v>42723</v>
      </c>
      <c r="D60" s="16">
        <f>VLOOKUP(A60,Sheet2!$A$6:$C$212,2,0)</f>
        <v>29114</v>
      </c>
      <c r="E60" s="16">
        <f>VLOOKUP(A60,Sheet2!$A$6:$C$212,3,0)</f>
        <v>13609</v>
      </c>
      <c r="F60" s="17">
        <v>1150</v>
      </c>
      <c r="G60" s="17">
        <v>1950</v>
      </c>
      <c r="H60" s="12">
        <v>1</v>
      </c>
      <c r="I60" s="16">
        <f t="shared" si="2"/>
        <v>6002</v>
      </c>
      <c r="J60" s="16">
        <f t="shared" si="4"/>
        <v>6002</v>
      </c>
      <c r="K60" s="16">
        <f t="shared" si="5"/>
        <v>0</v>
      </c>
      <c r="L60" s="16">
        <f>VLOOKUP(A60,Sheet4!$A$6:$J$152,3,0)</f>
        <v>55</v>
      </c>
      <c r="M60" s="16">
        <f>VLOOKUP(A60,Sheet4!$A$6:$J$152,4,0)</f>
        <v>2064</v>
      </c>
      <c r="N60" s="16">
        <f>VLOOKUP(A60,Sheet4!$A$6:$J$152,5,0)</f>
        <v>3436</v>
      </c>
      <c r="O60" s="16">
        <v>1150</v>
      </c>
      <c r="P60" s="16">
        <v>1</v>
      </c>
      <c r="Q60" s="16">
        <f>VLOOKUP(A60,Sheet4!$A$6:$J$152,8,0)</f>
        <v>395</v>
      </c>
      <c r="R60" s="16">
        <f>VLOOKUP(A60,Sheet4!$A$6:$J$152,9,0)</f>
        <v>395</v>
      </c>
      <c r="S60" s="16">
        <f>VLOOKUP(A60,Sheet4!$A$6:$J$152,10,0)</f>
        <v>0</v>
      </c>
      <c r="T60" s="16"/>
      <c r="U60" s="16">
        <f t="shared" si="3"/>
        <v>6397</v>
      </c>
      <c r="V60" s="16"/>
    </row>
    <row r="61" spans="1:23" ht="15">
      <c r="A61" s="13" t="s">
        <v>108</v>
      </c>
      <c r="B61" s="13"/>
      <c r="C61" s="14">
        <f t="shared" si="1"/>
        <v>23413</v>
      </c>
      <c r="D61" s="14">
        <f>VLOOKUP(A61,Sheet2!$A$6:$C$212,2,0)</f>
        <v>16771</v>
      </c>
      <c r="E61" s="14">
        <f>VLOOKUP(A61,Sheet2!$A$6:$C$212,3,0)</f>
        <v>6642</v>
      </c>
      <c r="F61" s="15">
        <v>1150</v>
      </c>
      <c r="G61" s="15">
        <v>1950</v>
      </c>
      <c r="H61" s="13">
        <v>0.8</v>
      </c>
      <c r="I61" s="14">
        <f t="shared" si="2"/>
        <v>3224</v>
      </c>
      <c r="J61" s="14">
        <f t="shared" si="4"/>
        <v>2579</v>
      </c>
      <c r="K61" s="14">
        <f t="shared" si="5"/>
        <v>645</v>
      </c>
      <c r="L61" s="14">
        <f>VLOOKUP(A61,Sheet4!$A$6:$J$152,3,0)</f>
        <v>41</v>
      </c>
      <c r="M61" s="14">
        <f>VLOOKUP(A61,Sheet4!$A$6:$J$152,4,0)</f>
        <v>1085</v>
      </c>
      <c r="N61" s="14">
        <f>VLOOKUP(A61,Sheet4!$A$6:$J$152,5,0)</f>
        <v>3015</v>
      </c>
      <c r="O61" s="14">
        <v>1150</v>
      </c>
      <c r="P61" s="13">
        <v>0.8</v>
      </c>
      <c r="Q61" s="14">
        <f>VLOOKUP(A61,Sheet4!$A$6:$J$152,8,0)</f>
        <v>347</v>
      </c>
      <c r="R61" s="14">
        <f>VLOOKUP(A61,Sheet4!$A$6:$J$152,9,0)</f>
        <v>277</v>
      </c>
      <c r="S61" s="14">
        <f>VLOOKUP(A61,Sheet4!$A$6:$J$152,10,0)</f>
        <v>70</v>
      </c>
      <c r="T61" s="14"/>
      <c r="U61" s="14">
        <f t="shared" si="3"/>
        <v>2856</v>
      </c>
      <c r="V61" s="14"/>
      <c r="W61">
        <v>1</v>
      </c>
    </row>
    <row r="62" spans="1:22" s="3" customFormat="1" ht="15">
      <c r="A62" s="12" t="s">
        <v>108</v>
      </c>
      <c r="B62" s="25">
        <v>606007</v>
      </c>
      <c r="C62" s="16">
        <f t="shared" si="1"/>
        <v>23413</v>
      </c>
      <c r="D62" s="16">
        <f>VLOOKUP(A62,Sheet2!$A$6:$C$212,2,0)</f>
        <v>16771</v>
      </c>
      <c r="E62" s="16">
        <f>VLOOKUP(A62,Sheet2!$A$6:$C$212,3,0)</f>
        <v>6642</v>
      </c>
      <c r="F62" s="17">
        <v>1150</v>
      </c>
      <c r="G62" s="17">
        <v>1950</v>
      </c>
      <c r="H62" s="12">
        <v>0.8</v>
      </c>
      <c r="I62" s="16">
        <f t="shared" si="2"/>
        <v>3224</v>
      </c>
      <c r="J62" s="16">
        <f t="shared" si="4"/>
        <v>2579</v>
      </c>
      <c r="K62" s="16">
        <f t="shared" si="5"/>
        <v>645</v>
      </c>
      <c r="L62" s="16">
        <f>VLOOKUP(A62,Sheet4!$A$6:$J$152,3,0)</f>
        <v>41</v>
      </c>
      <c r="M62" s="16">
        <f>VLOOKUP(A62,Sheet4!$A$6:$J$152,4,0)</f>
        <v>1085</v>
      </c>
      <c r="N62" s="16">
        <f>VLOOKUP(A62,Sheet4!$A$6:$J$152,5,0)</f>
        <v>3015</v>
      </c>
      <c r="O62" s="16">
        <v>1150</v>
      </c>
      <c r="P62" s="16">
        <v>0.8</v>
      </c>
      <c r="Q62" s="16">
        <f>VLOOKUP(A62,Sheet4!$A$6:$J$152,8,0)</f>
        <v>347</v>
      </c>
      <c r="R62" s="16">
        <f>VLOOKUP(A62,Sheet4!$A$6:$J$152,9,0)</f>
        <v>277</v>
      </c>
      <c r="S62" s="16">
        <f>VLOOKUP(A62,Sheet4!$A$6:$J$152,10,0)</f>
        <v>70</v>
      </c>
      <c r="T62" s="16"/>
      <c r="U62" s="16">
        <f t="shared" si="3"/>
        <v>2856</v>
      </c>
      <c r="V62" s="16"/>
    </row>
    <row r="63" spans="1:23" ht="15">
      <c r="A63" s="13" t="s">
        <v>109</v>
      </c>
      <c r="B63" s="13"/>
      <c r="C63" s="14">
        <f t="shared" si="1"/>
        <v>39061</v>
      </c>
      <c r="D63" s="14">
        <f>VLOOKUP(A63,Sheet2!$A$6:$C$212,2,0)</f>
        <v>27616</v>
      </c>
      <c r="E63" s="14">
        <f>VLOOKUP(A63,Sheet2!$A$6:$C$212,3,0)</f>
        <v>11445</v>
      </c>
      <c r="F63" s="15">
        <v>1150</v>
      </c>
      <c r="G63" s="15">
        <v>1950</v>
      </c>
      <c r="H63" s="13">
        <v>0.8</v>
      </c>
      <c r="I63" s="14">
        <f t="shared" si="2"/>
        <v>5408</v>
      </c>
      <c r="J63" s="14">
        <f t="shared" si="4"/>
        <v>4326</v>
      </c>
      <c r="K63" s="14">
        <f t="shared" si="5"/>
        <v>1082</v>
      </c>
      <c r="L63" s="14">
        <f>VLOOKUP(A63,Sheet4!$A$6:$J$152,3,0)</f>
        <v>26</v>
      </c>
      <c r="M63" s="14">
        <f>VLOOKUP(A63,Sheet4!$A$6:$J$152,4,0)</f>
        <v>1109</v>
      </c>
      <c r="N63" s="14">
        <f>VLOOKUP(A63,Sheet4!$A$6:$J$152,5,0)</f>
        <v>1491</v>
      </c>
      <c r="O63" s="14">
        <v>1150</v>
      </c>
      <c r="P63" s="13">
        <v>0.8</v>
      </c>
      <c r="Q63" s="14">
        <f>VLOOKUP(A63,Sheet4!$A$6:$J$152,8,0)</f>
        <v>171</v>
      </c>
      <c r="R63" s="14">
        <f>VLOOKUP(A63,Sheet4!$A$6:$J$152,9,0)</f>
        <v>137</v>
      </c>
      <c r="S63" s="14">
        <f>VLOOKUP(A63,Sheet4!$A$6:$J$152,10,0)</f>
        <v>34</v>
      </c>
      <c r="T63" s="14"/>
      <c r="U63" s="14">
        <f t="shared" si="3"/>
        <v>4463</v>
      </c>
      <c r="V63" s="14"/>
      <c r="W63">
        <v>1</v>
      </c>
    </row>
    <row r="64" spans="1:22" s="3" customFormat="1" ht="15">
      <c r="A64" s="12" t="s">
        <v>109</v>
      </c>
      <c r="B64" s="25">
        <v>606009</v>
      </c>
      <c r="C64" s="16">
        <f t="shared" si="1"/>
        <v>39061</v>
      </c>
      <c r="D64" s="16">
        <f>VLOOKUP(A64,Sheet2!$A$6:$C$212,2,0)</f>
        <v>27616</v>
      </c>
      <c r="E64" s="16">
        <f>VLOOKUP(A64,Sheet2!$A$6:$C$212,3,0)</f>
        <v>11445</v>
      </c>
      <c r="F64" s="17">
        <v>1150</v>
      </c>
      <c r="G64" s="17">
        <v>1950</v>
      </c>
      <c r="H64" s="12">
        <v>0.8</v>
      </c>
      <c r="I64" s="16">
        <f t="shared" si="2"/>
        <v>5408</v>
      </c>
      <c r="J64" s="16">
        <f t="shared" si="4"/>
        <v>4326</v>
      </c>
      <c r="K64" s="16">
        <f t="shared" si="5"/>
        <v>1082</v>
      </c>
      <c r="L64" s="16">
        <f>VLOOKUP(A64,Sheet4!$A$6:$J$152,3,0)</f>
        <v>26</v>
      </c>
      <c r="M64" s="16">
        <f>VLOOKUP(A64,Sheet4!$A$6:$J$152,4,0)</f>
        <v>1109</v>
      </c>
      <c r="N64" s="16">
        <f>VLOOKUP(A64,Sheet4!$A$6:$J$152,5,0)</f>
        <v>1491</v>
      </c>
      <c r="O64" s="16">
        <v>1150</v>
      </c>
      <c r="P64" s="16">
        <v>0.8</v>
      </c>
      <c r="Q64" s="16">
        <f>VLOOKUP(A64,Sheet4!$A$6:$J$152,8,0)</f>
        <v>171</v>
      </c>
      <c r="R64" s="16">
        <f>VLOOKUP(A64,Sheet4!$A$6:$J$152,9,0)</f>
        <v>137</v>
      </c>
      <c r="S64" s="16">
        <f>VLOOKUP(A64,Sheet4!$A$6:$J$152,10,0)</f>
        <v>34</v>
      </c>
      <c r="T64" s="16"/>
      <c r="U64" s="16">
        <f t="shared" si="3"/>
        <v>4463</v>
      </c>
      <c r="V64" s="16"/>
    </row>
    <row r="65" spans="1:23" ht="15">
      <c r="A65" s="13" t="s">
        <v>110</v>
      </c>
      <c r="B65" s="13"/>
      <c r="C65" s="14">
        <f t="shared" si="1"/>
        <v>23391</v>
      </c>
      <c r="D65" s="14">
        <f>VLOOKUP(A65,Sheet2!$A$6:$C$212,2,0)</f>
        <v>16437</v>
      </c>
      <c r="E65" s="14">
        <f>VLOOKUP(A65,Sheet2!$A$6:$C$212,3,0)</f>
        <v>6954</v>
      </c>
      <c r="F65" s="15">
        <v>1150</v>
      </c>
      <c r="G65" s="15">
        <v>1950</v>
      </c>
      <c r="H65" s="13">
        <v>1</v>
      </c>
      <c r="I65" s="14">
        <f t="shared" si="2"/>
        <v>3246</v>
      </c>
      <c r="J65" s="14">
        <f t="shared" si="4"/>
        <v>3246</v>
      </c>
      <c r="K65" s="14">
        <f t="shared" si="5"/>
        <v>0</v>
      </c>
      <c r="L65" s="14">
        <f>VLOOKUP(A65,Sheet4!$A$6:$J$152,3,0)</f>
        <v>51</v>
      </c>
      <c r="M65" s="14">
        <f>VLOOKUP(A65,Sheet4!$A$6:$J$152,4,0)</f>
        <v>1719</v>
      </c>
      <c r="N65" s="14">
        <f>VLOOKUP(A65,Sheet4!$A$6:$J$152,5,0)</f>
        <v>3381</v>
      </c>
      <c r="O65" s="14">
        <v>1150</v>
      </c>
      <c r="P65" s="13">
        <v>1</v>
      </c>
      <c r="Q65" s="14">
        <f>VLOOKUP(A65,Sheet4!$A$6:$J$152,8,0)</f>
        <v>389</v>
      </c>
      <c r="R65" s="14">
        <f>VLOOKUP(A65,Sheet4!$A$6:$J$152,9,0)</f>
        <v>389</v>
      </c>
      <c r="S65" s="14">
        <f>VLOOKUP(A65,Sheet4!$A$6:$J$152,10,0)</f>
        <v>0</v>
      </c>
      <c r="T65" s="14"/>
      <c r="U65" s="14">
        <f t="shared" si="3"/>
        <v>3635</v>
      </c>
      <c r="V65" s="14"/>
      <c r="W65">
        <v>1</v>
      </c>
    </row>
    <row r="66" spans="1:22" s="3" customFormat="1" ht="15">
      <c r="A66" s="12" t="s">
        <v>110</v>
      </c>
      <c r="B66" s="25">
        <v>606011</v>
      </c>
      <c r="C66" s="16">
        <f t="shared" si="1"/>
        <v>23391</v>
      </c>
      <c r="D66" s="16">
        <f>VLOOKUP(A66,Sheet2!$A$6:$C$212,2,0)</f>
        <v>16437</v>
      </c>
      <c r="E66" s="16">
        <f>VLOOKUP(A66,Sheet2!$A$6:$C$212,3,0)</f>
        <v>6954</v>
      </c>
      <c r="F66" s="17">
        <v>1150</v>
      </c>
      <c r="G66" s="17">
        <v>1950</v>
      </c>
      <c r="H66" s="12">
        <v>1</v>
      </c>
      <c r="I66" s="16">
        <f t="shared" si="2"/>
        <v>3246</v>
      </c>
      <c r="J66" s="16">
        <f t="shared" si="4"/>
        <v>3246</v>
      </c>
      <c r="K66" s="16">
        <f t="shared" si="5"/>
        <v>0</v>
      </c>
      <c r="L66" s="16">
        <f>VLOOKUP(A66,Sheet4!$A$6:$J$152,3,0)</f>
        <v>51</v>
      </c>
      <c r="M66" s="16">
        <f>VLOOKUP(A66,Sheet4!$A$6:$J$152,4,0)</f>
        <v>1719</v>
      </c>
      <c r="N66" s="16">
        <f>VLOOKUP(A66,Sheet4!$A$6:$J$152,5,0)</f>
        <v>3381</v>
      </c>
      <c r="O66" s="16">
        <v>1150</v>
      </c>
      <c r="P66" s="16">
        <v>1</v>
      </c>
      <c r="Q66" s="16">
        <f>VLOOKUP(A66,Sheet4!$A$6:$J$152,8,0)</f>
        <v>389</v>
      </c>
      <c r="R66" s="16">
        <f>VLOOKUP(A66,Sheet4!$A$6:$J$152,9,0)</f>
        <v>389</v>
      </c>
      <c r="S66" s="16">
        <f>VLOOKUP(A66,Sheet4!$A$6:$J$152,10,0)</f>
        <v>0</v>
      </c>
      <c r="T66" s="16"/>
      <c r="U66" s="16">
        <f t="shared" si="3"/>
        <v>3635</v>
      </c>
      <c r="V66" s="16"/>
    </row>
    <row r="67" spans="1:23" ht="15">
      <c r="A67" s="13" t="s">
        <v>111</v>
      </c>
      <c r="B67" s="13"/>
      <c r="C67" s="14">
        <f t="shared" si="1"/>
        <v>195441</v>
      </c>
      <c r="D67" s="14">
        <f>SUM(D68:D71)</f>
        <v>140952</v>
      </c>
      <c r="E67" s="14">
        <f>SUM(E68:E71)</f>
        <v>54489</v>
      </c>
      <c r="F67" s="15">
        <v>1150</v>
      </c>
      <c r="G67" s="15">
        <v>1950</v>
      </c>
      <c r="H67" s="13" t="s">
        <v>53</v>
      </c>
      <c r="I67" s="14">
        <f t="shared" si="2"/>
        <v>26835</v>
      </c>
      <c r="J67" s="14">
        <f>SUM(J68:J71)</f>
        <v>21368</v>
      </c>
      <c r="K67" s="14">
        <f aca="true" t="shared" si="7" ref="K67">SUM(K68:K71)</f>
        <v>5467</v>
      </c>
      <c r="L67" s="14">
        <f>VLOOKUP(A67,Sheet4!$A$6:$J$152,3,0)</f>
        <v>238</v>
      </c>
      <c r="M67" s="14">
        <f>VLOOKUP(A67,Sheet4!$A$6:$J$152,4,0)</f>
        <v>7384</v>
      </c>
      <c r="N67" s="14">
        <f>VLOOKUP(A67,Sheet4!$A$6:$J$152,5,0)</f>
        <v>16416</v>
      </c>
      <c r="O67" s="14">
        <v>1150</v>
      </c>
      <c r="P67" s="13" t="s">
        <v>53</v>
      </c>
      <c r="Q67" s="14">
        <f>VLOOKUP(A67,Sheet4!$A$6:$J$152,8,0)</f>
        <v>1888</v>
      </c>
      <c r="R67" s="14">
        <f>VLOOKUP(A67,Sheet4!$A$6:$J$152,9,0)</f>
        <v>1888</v>
      </c>
      <c r="S67" s="14">
        <f>VLOOKUP(A67,Sheet4!$A$6:$J$152,10,0)</f>
        <v>0</v>
      </c>
      <c r="T67" s="14">
        <v>-1313</v>
      </c>
      <c r="U67" s="14">
        <f t="shared" si="3"/>
        <v>21943</v>
      </c>
      <c r="V67" s="14"/>
      <c r="W67">
        <v>1</v>
      </c>
    </row>
    <row r="68" spans="1:22" s="3" customFormat="1" ht="15">
      <c r="A68" s="22" t="s">
        <v>112</v>
      </c>
      <c r="B68" s="25">
        <v>607001</v>
      </c>
      <c r="C68" s="16">
        <f t="shared" si="1"/>
        <v>22370</v>
      </c>
      <c r="D68" s="16">
        <f>VLOOKUP(A68,Sheet2!$A$6:$C$212,2,0)</f>
        <v>12384</v>
      </c>
      <c r="E68" s="16">
        <f>VLOOKUP(A68,Sheet2!$A$6:$C$212,3,0)</f>
        <v>9986</v>
      </c>
      <c r="F68" s="17">
        <v>1150</v>
      </c>
      <c r="G68" s="17">
        <v>1950</v>
      </c>
      <c r="H68" s="12">
        <v>0.6</v>
      </c>
      <c r="I68" s="16">
        <f t="shared" si="2"/>
        <v>3371</v>
      </c>
      <c r="J68" s="16">
        <f t="shared" si="4"/>
        <v>2023</v>
      </c>
      <c r="K68" s="16">
        <f t="shared" si="5"/>
        <v>1348</v>
      </c>
      <c r="L68" s="16">
        <v>0</v>
      </c>
      <c r="M68" s="16">
        <v>0</v>
      </c>
      <c r="N68" s="16">
        <v>0</v>
      </c>
      <c r="O68" s="16">
        <v>1150</v>
      </c>
      <c r="P68" s="16">
        <v>0.6</v>
      </c>
      <c r="Q68" s="16">
        <v>0</v>
      </c>
      <c r="R68" s="16">
        <v>0</v>
      </c>
      <c r="S68" s="16">
        <v>0</v>
      </c>
      <c r="T68" s="16"/>
      <c r="U68" s="16">
        <f t="shared" si="3"/>
        <v>2023</v>
      </c>
      <c r="V68" s="16"/>
    </row>
    <row r="69" spans="1:22" s="3" customFormat="1" ht="15">
      <c r="A69" s="12" t="s">
        <v>113</v>
      </c>
      <c r="B69" s="25">
        <v>607002</v>
      </c>
      <c r="C69" s="16">
        <f t="shared" si="1"/>
        <v>77040</v>
      </c>
      <c r="D69" s="16">
        <f>VLOOKUP(A69,Sheet2!$A$6:$C$212,2,0)</f>
        <v>59074</v>
      </c>
      <c r="E69" s="16">
        <f>VLOOKUP(A69,Sheet2!$A$6:$C$212,3,0)</f>
        <v>17966</v>
      </c>
      <c r="F69" s="17">
        <v>1150</v>
      </c>
      <c r="G69" s="17">
        <v>1950</v>
      </c>
      <c r="H69" s="12">
        <v>0.6</v>
      </c>
      <c r="I69" s="16">
        <f t="shared" si="2"/>
        <v>10297</v>
      </c>
      <c r="J69" s="16">
        <f t="shared" si="4"/>
        <v>6178</v>
      </c>
      <c r="K69" s="16">
        <f t="shared" si="5"/>
        <v>4119</v>
      </c>
      <c r="L69" s="16">
        <f>VLOOKUP(A69,Sheet4!$A$6:$J$152,3,0)</f>
        <v>1</v>
      </c>
      <c r="M69" s="16">
        <f>VLOOKUP(A69,Sheet4!$A$6:$J$152,4,0)</f>
        <v>91</v>
      </c>
      <c r="N69" s="16">
        <f>VLOOKUP(A69,Sheet4!$A$6:$J$152,5,0)</f>
        <v>9</v>
      </c>
      <c r="O69" s="16">
        <v>1150</v>
      </c>
      <c r="P69" s="16">
        <v>0.6</v>
      </c>
      <c r="Q69" s="16">
        <f>VLOOKUP(A69,Sheet4!$A$6:$J$152,8,0)</f>
        <v>1</v>
      </c>
      <c r="R69" s="16">
        <f>VLOOKUP(A69,Sheet4!$A$6:$J$152,9,0)</f>
        <v>1</v>
      </c>
      <c r="S69" s="16">
        <f>VLOOKUP(A69,Sheet4!$A$6:$J$152,10,0)</f>
        <v>0</v>
      </c>
      <c r="T69" s="16">
        <v>-1313</v>
      </c>
      <c r="U69" s="16">
        <f t="shared" si="3"/>
        <v>4866</v>
      </c>
      <c r="V69" s="16"/>
    </row>
    <row r="70" spans="1:22" s="3" customFormat="1" ht="15">
      <c r="A70" s="12" t="s">
        <v>114</v>
      </c>
      <c r="B70" s="25">
        <v>607003</v>
      </c>
      <c r="C70" s="16">
        <f t="shared" si="1"/>
        <v>42332</v>
      </c>
      <c r="D70" s="16">
        <f>VLOOKUP(A70,Sheet2!$A$6:$C$212,2,0)</f>
        <v>29859</v>
      </c>
      <c r="E70" s="16">
        <f>VLOOKUP(A70,Sheet2!$A$6:$C$212,3,0)</f>
        <v>12473</v>
      </c>
      <c r="F70" s="17">
        <v>1150</v>
      </c>
      <c r="G70" s="17">
        <v>1950</v>
      </c>
      <c r="H70" s="12">
        <v>1</v>
      </c>
      <c r="I70" s="16">
        <f t="shared" si="2"/>
        <v>5866</v>
      </c>
      <c r="J70" s="16">
        <f t="shared" si="4"/>
        <v>5866</v>
      </c>
      <c r="K70" s="16">
        <f t="shared" si="5"/>
        <v>0</v>
      </c>
      <c r="L70" s="16">
        <f>VLOOKUP(A70,Sheet4!$A$6:$J$152,3,0)</f>
        <v>55</v>
      </c>
      <c r="M70" s="16">
        <f>VLOOKUP(A70,Sheet4!$A$6:$J$152,4,0)</f>
        <v>1994</v>
      </c>
      <c r="N70" s="16">
        <f>VLOOKUP(A70,Sheet4!$A$6:$J$152,5,0)</f>
        <v>3506</v>
      </c>
      <c r="O70" s="16">
        <v>1150</v>
      </c>
      <c r="P70" s="16">
        <v>1</v>
      </c>
      <c r="Q70" s="16">
        <f>VLOOKUP(A70,Sheet4!$A$6:$J$152,8,0)</f>
        <v>403</v>
      </c>
      <c r="R70" s="16">
        <f>VLOOKUP(A70,Sheet4!$A$6:$J$152,9,0)</f>
        <v>403</v>
      </c>
      <c r="S70" s="16">
        <f>VLOOKUP(A70,Sheet4!$A$6:$J$152,10,0)</f>
        <v>0</v>
      </c>
      <c r="T70" s="16"/>
      <c r="U70" s="16">
        <f t="shared" si="3"/>
        <v>6269</v>
      </c>
      <c r="V70" s="16"/>
    </row>
    <row r="71" spans="1:22" s="3" customFormat="1" ht="15">
      <c r="A71" s="12" t="s">
        <v>115</v>
      </c>
      <c r="B71" s="25">
        <v>607004</v>
      </c>
      <c r="C71" s="16">
        <f t="shared" si="1"/>
        <v>53699</v>
      </c>
      <c r="D71" s="16">
        <f>VLOOKUP(A71,Sheet2!$A$6:$C$212,2,0)</f>
        <v>39635</v>
      </c>
      <c r="E71" s="16">
        <f>VLOOKUP(A71,Sheet2!$A$6:$C$212,3,0)</f>
        <v>14064</v>
      </c>
      <c r="F71" s="17">
        <v>1150</v>
      </c>
      <c r="G71" s="17">
        <v>1950</v>
      </c>
      <c r="H71" s="12">
        <v>1</v>
      </c>
      <c r="I71" s="16">
        <f t="shared" si="2"/>
        <v>7301</v>
      </c>
      <c r="J71" s="16">
        <f t="shared" si="4"/>
        <v>7301</v>
      </c>
      <c r="K71" s="16">
        <f t="shared" si="5"/>
        <v>0</v>
      </c>
      <c r="L71" s="16">
        <f>VLOOKUP(A71,Sheet4!$A$6:$J$152,3,0)</f>
        <v>182</v>
      </c>
      <c r="M71" s="16">
        <f>VLOOKUP(A71,Sheet4!$A$6:$J$152,4,0)</f>
        <v>5299</v>
      </c>
      <c r="N71" s="16">
        <f>VLOOKUP(A71,Sheet4!$A$6:$J$152,5,0)</f>
        <v>12901</v>
      </c>
      <c r="O71" s="16">
        <v>1150</v>
      </c>
      <c r="P71" s="16">
        <v>1</v>
      </c>
      <c r="Q71" s="16">
        <f>VLOOKUP(A71,Sheet4!$A$6:$J$152,8,0)</f>
        <v>1484</v>
      </c>
      <c r="R71" s="16">
        <f>VLOOKUP(A71,Sheet4!$A$6:$J$152,9,0)</f>
        <v>1484</v>
      </c>
      <c r="S71" s="16">
        <f>VLOOKUP(A71,Sheet4!$A$6:$J$152,10,0)</f>
        <v>0</v>
      </c>
      <c r="T71" s="16"/>
      <c r="U71" s="16">
        <f t="shared" si="3"/>
        <v>8785</v>
      </c>
      <c r="V71" s="16"/>
    </row>
    <row r="72" spans="1:23" ht="15">
      <c r="A72" s="13" t="s">
        <v>116</v>
      </c>
      <c r="B72" s="13"/>
      <c r="C72" s="14">
        <f aca="true" t="shared" si="8" ref="C72:C135">D72+E72</f>
        <v>93635</v>
      </c>
      <c r="D72" s="14">
        <f>VLOOKUP(A72,Sheet2!$A$6:$C$212,2,0)</f>
        <v>65821</v>
      </c>
      <c r="E72" s="14">
        <f>VLOOKUP(A72,Sheet2!$A$6:$C$212,3,0)</f>
        <v>27814</v>
      </c>
      <c r="F72" s="15">
        <v>1150</v>
      </c>
      <c r="G72" s="15">
        <v>1950</v>
      </c>
      <c r="H72" s="13">
        <v>1</v>
      </c>
      <c r="I72" s="14">
        <f aca="true" t="shared" si="9" ref="I72:I135">ROUND((D72*F72+E72*G72)/10000,0)</f>
        <v>12993</v>
      </c>
      <c r="J72" s="14">
        <f t="shared" si="4"/>
        <v>12993</v>
      </c>
      <c r="K72" s="14">
        <f t="shared" si="5"/>
        <v>0</v>
      </c>
      <c r="L72" s="14">
        <f>VLOOKUP(A72,Sheet4!$A$6:$J$152,3,0)</f>
        <v>290</v>
      </c>
      <c r="M72" s="14">
        <f>VLOOKUP(A72,Sheet4!$A$6:$J$152,4,0)</f>
        <v>6943</v>
      </c>
      <c r="N72" s="14">
        <f>VLOOKUP(A72,Sheet4!$A$6:$J$152,5,0)</f>
        <v>22057</v>
      </c>
      <c r="O72" s="14">
        <v>1150</v>
      </c>
      <c r="P72" s="13">
        <v>1</v>
      </c>
      <c r="Q72" s="14">
        <f>VLOOKUP(A72,Sheet4!$A$6:$J$152,8,0)</f>
        <v>2537</v>
      </c>
      <c r="R72" s="14">
        <f>VLOOKUP(A72,Sheet4!$A$6:$J$152,9,0)</f>
        <v>2537</v>
      </c>
      <c r="S72" s="14">
        <f>VLOOKUP(A72,Sheet4!$A$6:$J$152,10,0)</f>
        <v>0</v>
      </c>
      <c r="T72" s="14"/>
      <c r="U72" s="14">
        <f aca="true" t="shared" si="10" ref="U72:U135">J72+R72+T72</f>
        <v>15530</v>
      </c>
      <c r="V72" s="14"/>
      <c r="W72">
        <v>1</v>
      </c>
    </row>
    <row r="73" spans="1:22" s="3" customFormat="1" ht="15">
      <c r="A73" s="12" t="s">
        <v>116</v>
      </c>
      <c r="B73" s="25">
        <v>607005</v>
      </c>
      <c r="C73" s="16">
        <f t="shared" si="8"/>
        <v>93635</v>
      </c>
      <c r="D73" s="16">
        <f>VLOOKUP(A73,Sheet2!$A$6:$C$212,2,0)</f>
        <v>65821</v>
      </c>
      <c r="E73" s="16">
        <f>VLOOKUP(A73,Sheet2!$A$6:$C$212,3,0)</f>
        <v>27814</v>
      </c>
      <c r="F73" s="17">
        <v>1150</v>
      </c>
      <c r="G73" s="17">
        <v>1950</v>
      </c>
      <c r="H73" s="12">
        <v>1</v>
      </c>
      <c r="I73" s="16">
        <f t="shared" si="9"/>
        <v>12993</v>
      </c>
      <c r="J73" s="16">
        <f aca="true" t="shared" si="11" ref="J73:J136">ROUND((F73*D73*H73+G73*E73*H73)/10000,0)</f>
        <v>12993</v>
      </c>
      <c r="K73" s="16">
        <f aca="true" t="shared" si="12" ref="K73:K136">I73-J73</f>
        <v>0</v>
      </c>
      <c r="L73" s="16">
        <f>VLOOKUP(A73,Sheet4!$A$6:$J$152,3,0)</f>
        <v>290</v>
      </c>
      <c r="M73" s="16">
        <f>VLOOKUP(A73,Sheet4!$A$6:$J$152,4,0)</f>
        <v>6943</v>
      </c>
      <c r="N73" s="16">
        <f>VLOOKUP(A73,Sheet4!$A$6:$J$152,5,0)</f>
        <v>22057</v>
      </c>
      <c r="O73" s="16">
        <v>1150</v>
      </c>
      <c r="P73" s="16">
        <v>1</v>
      </c>
      <c r="Q73" s="16">
        <f>VLOOKUP(A73,Sheet4!$A$6:$J$152,8,0)</f>
        <v>2537</v>
      </c>
      <c r="R73" s="16">
        <f>VLOOKUP(A73,Sheet4!$A$6:$J$152,9,0)</f>
        <v>2537</v>
      </c>
      <c r="S73" s="16">
        <f>VLOOKUP(A73,Sheet4!$A$6:$J$152,10,0)</f>
        <v>0</v>
      </c>
      <c r="T73" s="16"/>
      <c r="U73" s="16">
        <f t="shared" si="10"/>
        <v>15530</v>
      </c>
      <c r="V73" s="16"/>
    </row>
    <row r="74" spans="1:23" ht="15">
      <c r="A74" s="13" t="s">
        <v>117</v>
      </c>
      <c r="B74" s="13"/>
      <c r="C74" s="14">
        <f t="shared" si="8"/>
        <v>87846</v>
      </c>
      <c r="D74" s="14">
        <f>VLOOKUP(A74,Sheet2!$A$6:$C$212,2,0)</f>
        <v>63204</v>
      </c>
      <c r="E74" s="14">
        <f>VLOOKUP(A74,Sheet2!$A$6:$C$212,3,0)</f>
        <v>24642</v>
      </c>
      <c r="F74" s="15">
        <v>1150</v>
      </c>
      <c r="G74" s="15">
        <v>1950</v>
      </c>
      <c r="H74" s="13">
        <v>1</v>
      </c>
      <c r="I74" s="14">
        <f t="shared" si="9"/>
        <v>12074</v>
      </c>
      <c r="J74" s="14">
        <f t="shared" si="11"/>
        <v>12074</v>
      </c>
      <c r="K74" s="14">
        <f t="shared" si="12"/>
        <v>0</v>
      </c>
      <c r="L74" s="14">
        <f>VLOOKUP(A74,Sheet4!$A$6:$J$152,3,0)</f>
        <v>204</v>
      </c>
      <c r="M74" s="14">
        <f>VLOOKUP(A74,Sheet4!$A$6:$J$152,4,0)</f>
        <v>9705</v>
      </c>
      <c r="N74" s="14">
        <f>VLOOKUP(A74,Sheet4!$A$6:$J$152,5,0)</f>
        <v>10695</v>
      </c>
      <c r="O74" s="14">
        <v>1150</v>
      </c>
      <c r="P74" s="13">
        <v>1</v>
      </c>
      <c r="Q74" s="14">
        <f>VLOOKUP(A74,Sheet4!$A$6:$J$152,8,0)</f>
        <v>1230</v>
      </c>
      <c r="R74" s="14">
        <f>VLOOKUP(A74,Sheet4!$A$6:$J$152,9,0)</f>
        <v>1230</v>
      </c>
      <c r="S74" s="14">
        <f>VLOOKUP(A74,Sheet4!$A$6:$J$152,10,0)</f>
        <v>0</v>
      </c>
      <c r="T74" s="14">
        <v>-22</v>
      </c>
      <c r="U74" s="14">
        <f t="shared" si="10"/>
        <v>13282</v>
      </c>
      <c r="V74" s="14"/>
      <c r="W74">
        <v>1</v>
      </c>
    </row>
    <row r="75" spans="1:22" s="3" customFormat="1" ht="15">
      <c r="A75" s="12" t="s">
        <v>117</v>
      </c>
      <c r="B75" s="25">
        <v>607006</v>
      </c>
      <c r="C75" s="16">
        <f t="shared" si="8"/>
        <v>87846</v>
      </c>
      <c r="D75" s="16">
        <f>VLOOKUP(A75,Sheet2!$A$6:$C$212,2,0)</f>
        <v>63204</v>
      </c>
      <c r="E75" s="16">
        <f>VLOOKUP(A75,Sheet2!$A$6:$C$212,3,0)</f>
        <v>24642</v>
      </c>
      <c r="F75" s="17">
        <v>1150</v>
      </c>
      <c r="G75" s="17">
        <v>1950</v>
      </c>
      <c r="H75" s="12">
        <v>1</v>
      </c>
      <c r="I75" s="16">
        <f t="shared" si="9"/>
        <v>12074</v>
      </c>
      <c r="J75" s="16">
        <f t="shared" si="11"/>
        <v>12074</v>
      </c>
      <c r="K75" s="16">
        <f t="shared" si="12"/>
        <v>0</v>
      </c>
      <c r="L75" s="16">
        <f>VLOOKUP(A75,Sheet4!$A$6:$J$152,3,0)</f>
        <v>204</v>
      </c>
      <c r="M75" s="16">
        <f>VLOOKUP(A75,Sheet4!$A$6:$J$152,4,0)</f>
        <v>9705</v>
      </c>
      <c r="N75" s="16">
        <f>VLOOKUP(A75,Sheet4!$A$6:$J$152,5,0)</f>
        <v>10695</v>
      </c>
      <c r="O75" s="16">
        <v>1150</v>
      </c>
      <c r="P75" s="16">
        <v>1</v>
      </c>
      <c r="Q75" s="16">
        <f>VLOOKUP(A75,Sheet4!$A$6:$J$152,8,0)</f>
        <v>1230</v>
      </c>
      <c r="R75" s="16">
        <f>VLOOKUP(A75,Sheet4!$A$6:$J$152,9,0)</f>
        <v>1230</v>
      </c>
      <c r="S75" s="16">
        <f>VLOOKUP(A75,Sheet4!$A$6:$J$152,10,0)</f>
        <v>0</v>
      </c>
      <c r="T75" s="16">
        <v>-22</v>
      </c>
      <c r="U75" s="16">
        <f t="shared" si="10"/>
        <v>13282</v>
      </c>
      <c r="V75" s="16"/>
    </row>
    <row r="76" spans="1:23" ht="15">
      <c r="A76" s="13" t="s">
        <v>118</v>
      </c>
      <c r="B76" s="13"/>
      <c r="C76" s="14">
        <f t="shared" si="8"/>
        <v>40505</v>
      </c>
      <c r="D76" s="14">
        <f>VLOOKUP(A76,Sheet2!$A$6:$C$212,2,0)</f>
        <v>30017</v>
      </c>
      <c r="E76" s="14">
        <f>VLOOKUP(A76,Sheet2!$A$6:$C$212,3,0)</f>
        <v>10488</v>
      </c>
      <c r="F76" s="15">
        <v>1150</v>
      </c>
      <c r="G76" s="15">
        <v>1950</v>
      </c>
      <c r="H76" s="13">
        <v>1</v>
      </c>
      <c r="I76" s="14">
        <f t="shared" si="9"/>
        <v>5497</v>
      </c>
      <c r="J76" s="14">
        <f t="shared" si="11"/>
        <v>5497</v>
      </c>
      <c r="K76" s="14">
        <f t="shared" si="12"/>
        <v>0</v>
      </c>
      <c r="L76" s="14">
        <f>VLOOKUP(A76,Sheet4!$A$6:$J$152,3,0)</f>
        <v>38</v>
      </c>
      <c r="M76" s="14">
        <f>VLOOKUP(A76,Sheet4!$A$6:$J$152,4,0)</f>
        <v>1734</v>
      </c>
      <c r="N76" s="14">
        <f>VLOOKUP(A76,Sheet4!$A$6:$J$152,5,0)</f>
        <v>2066</v>
      </c>
      <c r="O76" s="14">
        <v>1150</v>
      </c>
      <c r="P76" s="13">
        <v>1</v>
      </c>
      <c r="Q76" s="14">
        <f>VLOOKUP(A76,Sheet4!$A$6:$J$152,8,0)</f>
        <v>238</v>
      </c>
      <c r="R76" s="14">
        <f>VLOOKUP(A76,Sheet4!$A$6:$J$152,9,0)</f>
        <v>238</v>
      </c>
      <c r="S76" s="14">
        <f>VLOOKUP(A76,Sheet4!$A$6:$J$152,10,0)</f>
        <v>0</v>
      </c>
      <c r="T76" s="14"/>
      <c r="U76" s="14">
        <f t="shared" si="10"/>
        <v>5735</v>
      </c>
      <c r="V76" s="14"/>
      <c r="W76">
        <v>1</v>
      </c>
    </row>
    <row r="77" spans="1:22" s="3" customFormat="1" ht="15">
      <c r="A77" s="12" t="s">
        <v>118</v>
      </c>
      <c r="B77" s="25">
        <v>607007</v>
      </c>
      <c r="C77" s="16">
        <f t="shared" si="8"/>
        <v>40505</v>
      </c>
      <c r="D77" s="16">
        <f>VLOOKUP(A77,Sheet2!$A$6:$C$212,2,0)</f>
        <v>30017</v>
      </c>
      <c r="E77" s="16">
        <f>VLOOKUP(A77,Sheet2!$A$6:$C$212,3,0)</f>
        <v>10488</v>
      </c>
      <c r="F77" s="17">
        <v>1150</v>
      </c>
      <c r="G77" s="17">
        <v>1950</v>
      </c>
      <c r="H77" s="12">
        <v>1</v>
      </c>
      <c r="I77" s="16">
        <f t="shared" si="9"/>
        <v>5497</v>
      </c>
      <c r="J77" s="16">
        <f t="shared" si="11"/>
        <v>5497</v>
      </c>
      <c r="K77" s="16">
        <f t="shared" si="12"/>
        <v>0</v>
      </c>
      <c r="L77" s="16">
        <f>VLOOKUP(A77,Sheet4!$A$6:$J$152,3,0)</f>
        <v>38</v>
      </c>
      <c r="M77" s="16">
        <f>VLOOKUP(A77,Sheet4!$A$6:$J$152,4,0)</f>
        <v>1734</v>
      </c>
      <c r="N77" s="16">
        <f>VLOOKUP(A77,Sheet4!$A$6:$J$152,5,0)</f>
        <v>2066</v>
      </c>
      <c r="O77" s="16">
        <v>1150</v>
      </c>
      <c r="P77" s="16">
        <v>1</v>
      </c>
      <c r="Q77" s="16">
        <f>VLOOKUP(A77,Sheet4!$A$6:$J$152,8,0)</f>
        <v>238</v>
      </c>
      <c r="R77" s="16">
        <f>VLOOKUP(A77,Sheet4!$A$6:$J$152,9,0)</f>
        <v>238</v>
      </c>
      <c r="S77" s="16">
        <f>VLOOKUP(A77,Sheet4!$A$6:$J$152,10,0)</f>
        <v>0</v>
      </c>
      <c r="T77" s="16"/>
      <c r="U77" s="16">
        <f t="shared" si="10"/>
        <v>5735</v>
      </c>
      <c r="V77" s="16"/>
    </row>
    <row r="78" spans="1:23" ht="15">
      <c r="A78" s="13" t="s">
        <v>119</v>
      </c>
      <c r="B78" s="13"/>
      <c r="C78" s="14">
        <f t="shared" si="8"/>
        <v>146098</v>
      </c>
      <c r="D78" s="14">
        <f>SUM(D79:D83)</f>
        <v>103216</v>
      </c>
      <c r="E78" s="14">
        <f>SUM(E79:E83)</f>
        <v>42882</v>
      </c>
      <c r="F78" s="15">
        <v>1150</v>
      </c>
      <c r="G78" s="15">
        <v>1950</v>
      </c>
      <c r="H78" s="13" t="s">
        <v>53</v>
      </c>
      <c r="I78" s="14">
        <f>SUM(I79:I83)</f>
        <v>20231</v>
      </c>
      <c r="J78" s="14">
        <f>SUM(J79:J83)</f>
        <v>19510</v>
      </c>
      <c r="K78" s="14">
        <f t="shared" si="12"/>
        <v>721</v>
      </c>
      <c r="L78" s="14">
        <f>VLOOKUP(A78,Sheet4!$A$6:$J$152,3,0)</f>
        <v>42</v>
      </c>
      <c r="M78" s="14">
        <f>VLOOKUP(A78,Sheet4!$A$6:$J$152,4,0)</f>
        <v>1440</v>
      </c>
      <c r="N78" s="14">
        <f>VLOOKUP(A78,Sheet4!$A$6:$J$152,5,0)</f>
        <v>2760</v>
      </c>
      <c r="O78" s="14">
        <v>1150</v>
      </c>
      <c r="P78" s="13" t="s">
        <v>53</v>
      </c>
      <c r="Q78" s="14">
        <f>VLOOKUP(A78,Sheet4!$A$6:$J$152,8,0)</f>
        <v>318</v>
      </c>
      <c r="R78" s="14">
        <f>VLOOKUP(A78,Sheet4!$A$6:$J$152,9,0)</f>
        <v>318</v>
      </c>
      <c r="S78" s="14">
        <f>VLOOKUP(A78,Sheet4!$A$6:$J$152,10,0)</f>
        <v>0</v>
      </c>
      <c r="T78" s="14"/>
      <c r="U78" s="14">
        <f t="shared" si="10"/>
        <v>19828</v>
      </c>
      <c r="V78" s="14"/>
      <c r="W78">
        <v>1</v>
      </c>
    </row>
    <row r="79" spans="1:22" s="3" customFormat="1" ht="15">
      <c r="A79" s="22" t="s">
        <v>120</v>
      </c>
      <c r="B79" s="25">
        <v>608001</v>
      </c>
      <c r="C79" s="16">
        <f t="shared" si="8"/>
        <v>9403</v>
      </c>
      <c r="D79" s="16">
        <f>VLOOKUP(A79,Sheet2!$A$6:$C$212,2,0)</f>
        <v>384</v>
      </c>
      <c r="E79" s="16">
        <f>VLOOKUP(A79,Sheet2!$A$6:$C$212,3,0)</f>
        <v>9019</v>
      </c>
      <c r="F79" s="17">
        <v>1150</v>
      </c>
      <c r="G79" s="17">
        <v>1950</v>
      </c>
      <c r="H79" s="12">
        <v>0.6</v>
      </c>
      <c r="I79" s="16">
        <f t="shared" si="9"/>
        <v>1803</v>
      </c>
      <c r="J79" s="16">
        <f t="shared" si="11"/>
        <v>1082</v>
      </c>
      <c r="K79" s="16">
        <f t="shared" si="12"/>
        <v>721</v>
      </c>
      <c r="L79" s="16">
        <v>0</v>
      </c>
      <c r="M79" s="16">
        <v>0</v>
      </c>
      <c r="N79" s="16">
        <v>0</v>
      </c>
      <c r="O79" s="16">
        <v>1150</v>
      </c>
      <c r="P79" s="16">
        <v>0.6</v>
      </c>
      <c r="Q79" s="16">
        <v>0</v>
      </c>
      <c r="R79" s="16">
        <v>0</v>
      </c>
      <c r="S79" s="16">
        <v>0</v>
      </c>
      <c r="T79" s="16"/>
      <c r="U79" s="16">
        <f t="shared" si="10"/>
        <v>1082</v>
      </c>
      <c r="V79" s="16"/>
    </row>
    <row r="80" spans="1:22" s="3" customFormat="1" ht="15">
      <c r="A80" s="12" t="s">
        <v>121</v>
      </c>
      <c r="B80" s="25">
        <v>608002</v>
      </c>
      <c r="C80" s="16">
        <f t="shared" si="8"/>
        <v>42415</v>
      </c>
      <c r="D80" s="16">
        <f>VLOOKUP(A80,Sheet2!$A$6:$C$212,2,0)</f>
        <v>33332</v>
      </c>
      <c r="E80" s="16">
        <f>VLOOKUP(A80,Sheet2!$A$6:$C$212,3,0)</f>
        <v>9083</v>
      </c>
      <c r="F80" s="17">
        <v>1150</v>
      </c>
      <c r="G80" s="17">
        <v>1950</v>
      </c>
      <c r="H80" s="12">
        <v>1</v>
      </c>
      <c r="I80" s="16">
        <f t="shared" si="9"/>
        <v>5604</v>
      </c>
      <c r="J80" s="16">
        <f t="shared" si="11"/>
        <v>5604</v>
      </c>
      <c r="K80" s="16">
        <f t="shared" si="12"/>
        <v>0</v>
      </c>
      <c r="L80" s="16">
        <f>VLOOKUP(A80,Sheet4!$A$6:$J$152,3,0)</f>
        <v>3</v>
      </c>
      <c r="M80" s="16">
        <f>VLOOKUP(A80,Sheet4!$A$6:$J$152,4,0)</f>
        <v>65</v>
      </c>
      <c r="N80" s="16">
        <f>VLOOKUP(A80,Sheet4!$A$6:$J$152,5,0)</f>
        <v>235</v>
      </c>
      <c r="O80" s="16">
        <v>1150</v>
      </c>
      <c r="P80" s="16">
        <v>1</v>
      </c>
      <c r="Q80" s="16">
        <f>VLOOKUP(A80,Sheet4!$A$6:$J$152,8,0)</f>
        <v>27</v>
      </c>
      <c r="R80" s="16">
        <f>VLOOKUP(A80,Sheet4!$A$6:$J$152,9,0)</f>
        <v>27</v>
      </c>
      <c r="S80" s="16">
        <f>VLOOKUP(A80,Sheet4!$A$6:$J$152,10,0)</f>
        <v>0</v>
      </c>
      <c r="T80" s="16"/>
      <c r="U80" s="16">
        <f t="shared" si="10"/>
        <v>5631</v>
      </c>
      <c r="V80" s="16"/>
    </row>
    <row r="81" spans="1:22" s="3" customFormat="1" ht="15">
      <c r="A81" s="22" t="s">
        <v>122</v>
      </c>
      <c r="B81" s="25">
        <v>608004</v>
      </c>
      <c r="C81" s="16">
        <f t="shared" si="8"/>
        <v>55576</v>
      </c>
      <c r="D81" s="16">
        <f>VLOOKUP(A81,Sheet2!$A$6:$C$212,2,0)</f>
        <v>41658</v>
      </c>
      <c r="E81" s="16">
        <f>VLOOKUP(A81,Sheet2!$A$6:$C$212,3,0)</f>
        <v>13918</v>
      </c>
      <c r="F81" s="17">
        <v>1150</v>
      </c>
      <c r="G81" s="17">
        <v>1950</v>
      </c>
      <c r="H81" s="12">
        <v>1</v>
      </c>
      <c r="I81" s="16">
        <f t="shared" si="9"/>
        <v>7505</v>
      </c>
      <c r="J81" s="16">
        <f t="shared" si="11"/>
        <v>7505</v>
      </c>
      <c r="K81" s="16">
        <f t="shared" si="12"/>
        <v>0</v>
      </c>
      <c r="L81" s="16">
        <f>VLOOKUP(A81,Sheet4!$A$6:$J$152,3,0)</f>
        <v>21</v>
      </c>
      <c r="M81" s="16">
        <f>VLOOKUP(A81,Sheet4!$A$6:$J$152,4,0)</f>
        <v>682</v>
      </c>
      <c r="N81" s="16">
        <f>VLOOKUP(A81,Sheet4!$A$6:$J$152,5,0)</f>
        <v>1418</v>
      </c>
      <c r="O81" s="16">
        <v>1150</v>
      </c>
      <c r="P81" s="16">
        <v>1</v>
      </c>
      <c r="Q81" s="16">
        <f>VLOOKUP(A81,Sheet4!$A$6:$J$152,8,0)</f>
        <v>163</v>
      </c>
      <c r="R81" s="16">
        <f>VLOOKUP(A81,Sheet4!$A$6:$J$152,9,0)</f>
        <v>163</v>
      </c>
      <c r="S81" s="16">
        <f>VLOOKUP(A81,Sheet4!$A$6:$J$152,10,0)</f>
        <v>0</v>
      </c>
      <c r="T81" s="16"/>
      <c r="U81" s="16">
        <f t="shared" si="10"/>
        <v>7668</v>
      </c>
      <c r="V81" s="16"/>
    </row>
    <row r="82" spans="1:22" s="3" customFormat="1" ht="15">
      <c r="A82" s="12" t="s">
        <v>123</v>
      </c>
      <c r="B82" s="25">
        <v>608005</v>
      </c>
      <c r="C82" s="16">
        <f t="shared" si="8"/>
        <v>20787</v>
      </c>
      <c r="D82" s="16">
        <f>VLOOKUP(A82,Sheet2!$A$6:$C$212,2,0)</f>
        <v>14850</v>
      </c>
      <c r="E82" s="16">
        <f>VLOOKUP(A82,Sheet2!$A$6:$C$212,3,0)</f>
        <v>5937</v>
      </c>
      <c r="F82" s="17">
        <v>1150</v>
      </c>
      <c r="G82" s="17">
        <v>1950</v>
      </c>
      <c r="H82" s="12">
        <v>1</v>
      </c>
      <c r="I82" s="16">
        <f t="shared" si="9"/>
        <v>2865</v>
      </c>
      <c r="J82" s="16">
        <f t="shared" si="11"/>
        <v>2865</v>
      </c>
      <c r="K82" s="16">
        <f t="shared" si="12"/>
        <v>0</v>
      </c>
      <c r="L82" s="16">
        <f>VLOOKUP(A82,Sheet4!$A$6:$J$152,3,0)</f>
        <v>9</v>
      </c>
      <c r="M82" s="16">
        <f>VLOOKUP(A82,Sheet4!$A$6:$J$152,4,0)</f>
        <v>278</v>
      </c>
      <c r="N82" s="16">
        <f>VLOOKUP(A82,Sheet4!$A$6:$J$152,5,0)</f>
        <v>622</v>
      </c>
      <c r="O82" s="16">
        <v>1150</v>
      </c>
      <c r="P82" s="16">
        <v>1</v>
      </c>
      <c r="Q82" s="16">
        <f>VLOOKUP(A82,Sheet4!$A$6:$J$152,8,0)</f>
        <v>72</v>
      </c>
      <c r="R82" s="16">
        <f>VLOOKUP(A82,Sheet4!$A$6:$J$152,9,0)</f>
        <v>72</v>
      </c>
      <c r="S82" s="16">
        <f>VLOOKUP(A82,Sheet4!$A$6:$J$152,10,0)</f>
        <v>0</v>
      </c>
      <c r="T82" s="16"/>
      <c r="U82" s="16">
        <f t="shared" si="10"/>
        <v>2937</v>
      </c>
      <c r="V82" s="16"/>
    </row>
    <row r="83" spans="1:22" s="3" customFormat="1" ht="15">
      <c r="A83" s="12" t="s">
        <v>124</v>
      </c>
      <c r="B83" s="25">
        <v>608006</v>
      </c>
      <c r="C83" s="16">
        <f t="shared" si="8"/>
        <v>17917</v>
      </c>
      <c r="D83" s="16">
        <f>VLOOKUP(A83,Sheet2!$A$6:$C$212,2,0)</f>
        <v>12992</v>
      </c>
      <c r="E83" s="16">
        <f>VLOOKUP(A83,Sheet2!$A$6:$C$212,3,0)</f>
        <v>4925</v>
      </c>
      <c r="F83" s="17">
        <v>1150</v>
      </c>
      <c r="G83" s="17">
        <v>1950</v>
      </c>
      <c r="H83" s="12">
        <v>1</v>
      </c>
      <c r="I83" s="16">
        <f t="shared" si="9"/>
        <v>2454</v>
      </c>
      <c r="J83" s="16">
        <f t="shared" si="11"/>
        <v>2454</v>
      </c>
      <c r="K83" s="16">
        <f t="shared" si="12"/>
        <v>0</v>
      </c>
      <c r="L83" s="16">
        <f>VLOOKUP(A83,Sheet4!$A$6:$J$152,3,0)</f>
        <v>9</v>
      </c>
      <c r="M83" s="16">
        <f>VLOOKUP(A83,Sheet4!$A$6:$J$152,4,0)</f>
        <v>415</v>
      </c>
      <c r="N83" s="16">
        <f>VLOOKUP(A83,Sheet4!$A$6:$J$152,5,0)</f>
        <v>485</v>
      </c>
      <c r="O83" s="16">
        <v>1150</v>
      </c>
      <c r="P83" s="16">
        <v>1</v>
      </c>
      <c r="Q83" s="16">
        <f>VLOOKUP(A83,Sheet4!$A$6:$J$152,8,0)</f>
        <v>56</v>
      </c>
      <c r="R83" s="16">
        <f>VLOOKUP(A83,Sheet4!$A$6:$J$152,9,0)</f>
        <v>56</v>
      </c>
      <c r="S83" s="16">
        <f>VLOOKUP(A83,Sheet4!$A$6:$J$152,10,0)</f>
        <v>0</v>
      </c>
      <c r="T83" s="16"/>
      <c r="U83" s="16">
        <f t="shared" si="10"/>
        <v>2510</v>
      </c>
      <c r="V83" s="16"/>
    </row>
    <row r="84" spans="1:23" ht="15">
      <c r="A84" s="13" t="s">
        <v>125</v>
      </c>
      <c r="B84" s="13"/>
      <c r="C84" s="14">
        <f t="shared" si="8"/>
        <v>41747</v>
      </c>
      <c r="D84" s="14">
        <f>VLOOKUP(A84,Sheet2!$A$6:$C$212,2,0)</f>
        <v>29403</v>
      </c>
      <c r="E84" s="14">
        <f>VLOOKUP(A84,Sheet2!$A$6:$C$212,3,0)</f>
        <v>12344</v>
      </c>
      <c r="F84" s="15">
        <v>1150</v>
      </c>
      <c r="G84" s="15">
        <v>1950</v>
      </c>
      <c r="H84" s="13">
        <v>1</v>
      </c>
      <c r="I84" s="14">
        <f t="shared" si="9"/>
        <v>5788</v>
      </c>
      <c r="J84" s="14">
        <f t="shared" si="11"/>
        <v>5788</v>
      </c>
      <c r="K84" s="14">
        <f t="shared" si="12"/>
        <v>0</v>
      </c>
      <c r="L84" s="14">
        <f>VLOOKUP(A84,Sheet4!$A$6:$J$152,3,0)</f>
        <v>53</v>
      </c>
      <c r="M84" s="14">
        <f>VLOOKUP(A84,Sheet4!$A$6:$J$152,4,0)</f>
        <v>1628</v>
      </c>
      <c r="N84" s="14">
        <f>VLOOKUP(A84,Sheet4!$A$6:$J$152,5,0)</f>
        <v>3672</v>
      </c>
      <c r="O84" s="14">
        <v>1150</v>
      </c>
      <c r="P84" s="13">
        <v>1</v>
      </c>
      <c r="Q84" s="14">
        <f>VLOOKUP(A84,Sheet4!$A$6:$J$152,8,0)</f>
        <v>422</v>
      </c>
      <c r="R84" s="14">
        <f>VLOOKUP(A84,Sheet4!$A$6:$J$152,9,0)</f>
        <v>422</v>
      </c>
      <c r="S84" s="14">
        <f>VLOOKUP(A84,Sheet4!$A$6:$J$152,10,0)</f>
        <v>0</v>
      </c>
      <c r="T84" s="14"/>
      <c r="U84" s="14">
        <f t="shared" si="10"/>
        <v>6210</v>
      </c>
      <c r="V84" s="14"/>
      <c r="W84">
        <v>1</v>
      </c>
    </row>
    <row r="85" spans="1:22" s="3" customFormat="1" ht="15">
      <c r="A85" s="12" t="s">
        <v>125</v>
      </c>
      <c r="B85" s="25">
        <v>608007</v>
      </c>
      <c r="C85" s="16">
        <f t="shared" si="8"/>
        <v>41747</v>
      </c>
      <c r="D85" s="16">
        <f>VLOOKUP(A85,Sheet2!$A$6:$C$212,2,0)</f>
        <v>29403</v>
      </c>
      <c r="E85" s="16">
        <f>VLOOKUP(A85,Sheet2!$A$6:$C$212,3,0)</f>
        <v>12344</v>
      </c>
      <c r="F85" s="17">
        <v>1150</v>
      </c>
      <c r="G85" s="17">
        <v>1950</v>
      </c>
      <c r="H85" s="12">
        <v>1</v>
      </c>
      <c r="I85" s="16">
        <f t="shared" si="9"/>
        <v>5788</v>
      </c>
      <c r="J85" s="16">
        <f t="shared" si="11"/>
        <v>5788</v>
      </c>
      <c r="K85" s="16">
        <f t="shared" si="12"/>
        <v>0</v>
      </c>
      <c r="L85" s="16">
        <f>VLOOKUP(A85,Sheet4!$A$6:$J$152,3,0)</f>
        <v>53</v>
      </c>
      <c r="M85" s="16">
        <f>VLOOKUP(A85,Sheet4!$A$6:$J$152,4,0)</f>
        <v>1628</v>
      </c>
      <c r="N85" s="16">
        <f>VLOOKUP(A85,Sheet4!$A$6:$J$152,5,0)</f>
        <v>3672</v>
      </c>
      <c r="O85" s="16">
        <v>1150</v>
      </c>
      <c r="P85" s="16">
        <v>1</v>
      </c>
      <c r="Q85" s="16">
        <f>VLOOKUP(A85,Sheet4!$A$6:$J$152,8,0)</f>
        <v>422</v>
      </c>
      <c r="R85" s="16">
        <f>VLOOKUP(A85,Sheet4!$A$6:$J$152,9,0)</f>
        <v>422</v>
      </c>
      <c r="S85" s="16">
        <f>VLOOKUP(A85,Sheet4!$A$6:$J$152,10,0)</f>
        <v>0</v>
      </c>
      <c r="T85" s="16"/>
      <c r="U85" s="16">
        <f t="shared" si="10"/>
        <v>6210</v>
      </c>
      <c r="V85" s="16"/>
    </row>
    <row r="86" spans="1:23" ht="15">
      <c r="A86" s="13" t="s">
        <v>126</v>
      </c>
      <c r="B86" s="13"/>
      <c r="C86" s="14">
        <f t="shared" si="8"/>
        <v>95309</v>
      </c>
      <c r="D86" s="14">
        <f>VLOOKUP(A86,Sheet2!$A$6:$C$212,2,0)</f>
        <v>68781</v>
      </c>
      <c r="E86" s="14">
        <f>VLOOKUP(A86,Sheet2!$A$6:$C$212,3,0)</f>
        <v>26528</v>
      </c>
      <c r="F86" s="15">
        <v>1150</v>
      </c>
      <c r="G86" s="15">
        <v>1950</v>
      </c>
      <c r="H86" s="13">
        <v>1</v>
      </c>
      <c r="I86" s="14">
        <f t="shared" si="9"/>
        <v>13083</v>
      </c>
      <c r="J86" s="14">
        <f t="shared" si="11"/>
        <v>13083</v>
      </c>
      <c r="K86" s="14">
        <f t="shared" si="12"/>
        <v>0</v>
      </c>
      <c r="L86" s="14">
        <f>VLOOKUP(A86,Sheet4!$A$6:$J$152,3,0)</f>
        <v>93</v>
      </c>
      <c r="M86" s="14">
        <f>VLOOKUP(A86,Sheet4!$A$6:$J$152,4,0)</f>
        <v>3242</v>
      </c>
      <c r="N86" s="14">
        <f>VLOOKUP(A86,Sheet4!$A$6:$J$152,5,0)</f>
        <v>6058</v>
      </c>
      <c r="O86" s="14">
        <v>1150</v>
      </c>
      <c r="P86" s="13">
        <v>1</v>
      </c>
      <c r="Q86" s="14">
        <f>VLOOKUP(A86,Sheet4!$A$6:$J$152,8,0)</f>
        <v>697</v>
      </c>
      <c r="R86" s="14">
        <f>VLOOKUP(A86,Sheet4!$A$6:$J$152,9,0)</f>
        <v>697</v>
      </c>
      <c r="S86" s="14">
        <f>VLOOKUP(A86,Sheet4!$A$6:$J$152,10,0)</f>
        <v>0</v>
      </c>
      <c r="T86" s="14"/>
      <c r="U86" s="14">
        <f t="shared" si="10"/>
        <v>13780</v>
      </c>
      <c r="V86" s="14"/>
      <c r="W86">
        <v>1</v>
      </c>
    </row>
    <row r="87" spans="1:22" s="3" customFormat="1" ht="15">
      <c r="A87" s="12" t="s">
        <v>126</v>
      </c>
      <c r="B87" s="25">
        <v>608003</v>
      </c>
      <c r="C87" s="16">
        <f t="shared" si="8"/>
        <v>95309</v>
      </c>
      <c r="D87" s="16">
        <f>VLOOKUP(A87,Sheet2!$A$6:$C$212,2,0)</f>
        <v>68781</v>
      </c>
      <c r="E87" s="16">
        <f>VLOOKUP(A87,Sheet2!$A$6:$C$212,3,0)</f>
        <v>26528</v>
      </c>
      <c r="F87" s="17">
        <v>1150</v>
      </c>
      <c r="G87" s="17">
        <v>1950</v>
      </c>
      <c r="H87" s="12">
        <v>1</v>
      </c>
      <c r="I87" s="16">
        <f t="shared" si="9"/>
        <v>13083</v>
      </c>
      <c r="J87" s="16">
        <f t="shared" si="11"/>
        <v>13083</v>
      </c>
      <c r="K87" s="16">
        <f t="shared" si="12"/>
        <v>0</v>
      </c>
      <c r="L87" s="16">
        <f>VLOOKUP(A87,Sheet4!$A$6:$J$152,3,0)</f>
        <v>93</v>
      </c>
      <c r="M87" s="16">
        <f>VLOOKUP(A87,Sheet4!$A$6:$J$152,4,0)</f>
        <v>3242</v>
      </c>
      <c r="N87" s="16">
        <f>VLOOKUP(A87,Sheet4!$A$6:$J$152,5,0)</f>
        <v>6058</v>
      </c>
      <c r="O87" s="16">
        <v>1150</v>
      </c>
      <c r="P87" s="16">
        <v>1</v>
      </c>
      <c r="Q87" s="16">
        <f>VLOOKUP(A87,Sheet4!$A$6:$J$152,8,0)</f>
        <v>697</v>
      </c>
      <c r="R87" s="16">
        <f>VLOOKUP(A87,Sheet4!$A$6:$J$152,9,0)</f>
        <v>697</v>
      </c>
      <c r="S87" s="16">
        <f>VLOOKUP(A87,Sheet4!$A$6:$J$152,10,0)</f>
        <v>0</v>
      </c>
      <c r="T87" s="16"/>
      <c r="U87" s="16">
        <f t="shared" si="10"/>
        <v>13780</v>
      </c>
      <c r="V87" s="16"/>
    </row>
    <row r="88" spans="1:23" ht="15">
      <c r="A88" s="13" t="s">
        <v>127</v>
      </c>
      <c r="B88" s="13"/>
      <c r="C88" s="14">
        <f t="shared" si="8"/>
        <v>59654</v>
      </c>
      <c r="D88" s="14">
        <f>VLOOKUP(A88,Sheet2!$A$6:$C$212,2,0)</f>
        <v>42990</v>
      </c>
      <c r="E88" s="14">
        <f>VLOOKUP(A88,Sheet2!$A$6:$C$212,3,0)</f>
        <v>16664</v>
      </c>
      <c r="F88" s="15">
        <v>1150</v>
      </c>
      <c r="G88" s="15">
        <v>1950</v>
      </c>
      <c r="H88" s="13">
        <v>1</v>
      </c>
      <c r="I88" s="14">
        <f t="shared" si="9"/>
        <v>8193</v>
      </c>
      <c r="J88" s="14">
        <f t="shared" si="11"/>
        <v>8193</v>
      </c>
      <c r="K88" s="14">
        <f t="shared" si="12"/>
        <v>0</v>
      </c>
      <c r="L88" s="14">
        <f>VLOOKUP(A88,Sheet4!$A$6:$J$152,3,0)</f>
        <v>98</v>
      </c>
      <c r="M88" s="14">
        <f>VLOOKUP(A88,Sheet4!$A$6:$J$152,4,0)</f>
        <v>3491</v>
      </c>
      <c r="N88" s="14">
        <f>VLOOKUP(A88,Sheet4!$A$6:$J$152,5,0)</f>
        <v>6309</v>
      </c>
      <c r="O88" s="14">
        <v>1150</v>
      </c>
      <c r="P88" s="13">
        <v>1</v>
      </c>
      <c r="Q88" s="14">
        <f>VLOOKUP(A88,Sheet4!$A$6:$J$152,8,0)</f>
        <v>726</v>
      </c>
      <c r="R88" s="14">
        <f>VLOOKUP(A88,Sheet4!$A$6:$J$152,9,0)</f>
        <v>726</v>
      </c>
      <c r="S88" s="14">
        <f>VLOOKUP(A88,Sheet4!$A$6:$J$152,10,0)</f>
        <v>0</v>
      </c>
      <c r="T88" s="14"/>
      <c r="U88" s="14">
        <f t="shared" si="10"/>
        <v>8919</v>
      </c>
      <c r="V88" s="14"/>
      <c r="W88">
        <v>1</v>
      </c>
    </row>
    <row r="89" spans="1:22" s="3" customFormat="1" ht="15">
      <c r="A89" s="12" t="s">
        <v>127</v>
      </c>
      <c r="B89" s="25">
        <v>608008</v>
      </c>
      <c r="C89" s="16">
        <f t="shared" si="8"/>
        <v>59654</v>
      </c>
      <c r="D89" s="16">
        <f>VLOOKUP(A89,Sheet2!$A$6:$C$212,2,0)</f>
        <v>42990</v>
      </c>
      <c r="E89" s="16">
        <f>VLOOKUP(A89,Sheet2!$A$6:$C$212,3,0)</f>
        <v>16664</v>
      </c>
      <c r="F89" s="17">
        <v>1150</v>
      </c>
      <c r="G89" s="17">
        <v>1950</v>
      </c>
      <c r="H89" s="12">
        <v>1</v>
      </c>
      <c r="I89" s="16">
        <f t="shared" si="9"/>
        <v>8193</v>
      </c>
      <c r="J89" s="16">
        <f t="shared" si="11"/>
        <v>8193</v>
      </c>
      <c r="K89" s="16">
        <f t="shared" si="12"/>
        <v>0</v>
      </c>
      <c r="L89" s="16">
        <f>VLOOKUP(A89,Sheet4!$A$6:$J$152,3,0)</f>
        <v>98</v>
      </c>
      <c r="M89" s="16">
        <f>VLOOKUP(A89,Sheet4!$A$6:$J$152,4,0)</f>
        <v>3491</v>
      </c>
      <c r="N89" s="16">
        <f>VLOOKUP(A89,Sheet4!$A$6:$J$152,5,0)</f>
        <v>6309</v>
      </c>
      <c r="O89" s="16">
        <v>1150</v>
      </c>
      <c r="P89" s="16">
        <v>1</v>
      </c>
      <c r="Q89" s="16">
        <f>VLOOKUP(A89,Sheet4!$A$6:$J$152,8,0)</f>
        <v>726</v>
      </c>
      <c r="R89" s="16">
        <f>VLOOKUP(A89,Sheet4!$A$6:$J$152,9,0)</f>
        <v>726</v>
      </c>
      <c r="S89" s="16">
        <f>VLOOKUP(A89,Sheet4!$A$6:$J$152,10,0)</f>
        <v>0</v>
      </c>
      <c r="T89" s="16"/>
      <c r="U89" s="16">
        <f t="shared" si="10"/>
        <v>8919</v>
      </c>
      <c r="V89" s="16"/>
    </row>
    <row r="90" spans="1:23" ht="15">
      <c r="A90" s="13" t="s">
        <v>128</v>
      </c>
      <c r="B90" s="13"/>
      <c r="C90" s="14">
        <f t="shared" si="8"/>
        <v>141421</v>
      </c>
      <c r="D90" s="14">
        <f>VLOOKUP(A90,Sheet2!$A$6:$C$212,2,0)</f>
        <v>97203</v>
      </c>
      <c r="E90" s="14">
        <f>VLOOKUP(A90,Sheet2!$A$6:$C$212,3,0)</f>
        <v>44218</v>
      </c>
      <c r="F90" s="15">
        <v>1150</v>
      </c>
      <c r="G90" s="15">
        <v>1950</v>
      </c>
      <c r="H90" s="13">
        <v>1</v>
      </c>
      <c r="I90" s="14">
        <f t="shared" si="9"/>
        <v>19801</v>
      </c>
      <c r="J90" s="14">
        <f t="shared" si="11"/>
        <v>19801</v>
      </c>
      <c r="K90" s="14">
        <f t="shared" si="12"/>
        <v>0</v>
      </c>
      <c r="L90" s="14">
        <f>VLOOKUP(A90,Sheet4!$A$6:$J$152,3,0)</f>
        <v>208</v>
      </c>
      <c r="M90" s="14">
        <f>VLOOKUP(A90,Sheet4!$A$6:$J$152,4,0)</f>
        <v>8418</v>
      </c>
      <c r="N90" s="14">
        <f>VLOOKUP(A90,Sheet4!$A$6:$J$152,5,0)</f>
        <v>12382</v>
      </c>
      <c r="O90" s="14">
        <v>1150</v>
      </c>
      <c r="P90" s="13">
        <v>1</v>
      </c>
      <c r="Q90" s="14">
        <f>VLOOKUP(A90,Sheet4!$A$6:$J$152,8,0)</f>
        <v>1424</v>
      </c>
      <c r="R90" s="14">
        <f>VLOOKUP(A90,Sheet4!$A$6:$J$152,9,0)</f>
        <v>1424</v>
      </c>
      <c r="S90" s="14">
        <f>VLOOKUP(A90,Sheet4!$A$6:$J$152,10,0)</f>
        <v>0</v>
      </c>
      <c r="T90" s="14"/>
      <c r="U90" s="14">
        <f t="shared" si="10"/>
        <v>21225</v>
      </c>
      <c r="V90" s="14"/>
      <c r="W90">
        <v>1</v>
      </c>
    </row>
    <row r="91" spans="1:22" s="3" customFormat="1" ht="15">
      <c r="A91" s="12" t="s">
        <v>128</v>
      </c>
      <c r="B91" s="25">
        <v>608009</v>
      </c>
      <c r="C91" s="16">
        <f t="shared" si="8"/>
        <v>141421</v>
      </c>
      <c r="D91" s="16">
        <f>VLOOKUP(A91,Sheet2!$A$6:$C$212,2,0)</f>
        <v>97203</v>
      </c>
      <c r="E91" s="16">
        <f>VLOOKUP(A91,Sheet2!$A$6:$C$212,3,0)</f>
        <v>44218</v>
      </c>
      <c r="F91" s="17">
        <v>1150</v>
      </c>
      <c r="G91" s="17">
        <v>1950</v>
      </c>
      <c r="H91" s="12">
        <v>1</v>
      </c>
      <c r="I91" s="16">
        <f t="shared" si="9"/>
        <v>19801</v>
      </c>
      <c r="J91" s="16">
        <f t="shared" si="11"/>
        <v>19801</v>
      </c>
      <c r="K91" s="16">
        <f t="shared" si="12"/>
        <v>0</v>
      </c>
      <c r="L91" s="16">
        <f>VLOOKUP(A91,Sheet4!$A$6:$J$152,3,0)</f>
        <v>208</v>
      </c>
      <c r="M91" s="16">
        <f>VLOOKUP(A91,Sheet4!$A$6:$J$152,4,0)</f>
        <v>8418</v>
      </c>
      <c r="N91" s="16">
        <f>VLOOKUP(A91,Sheet4!$A$6:$J$152,5,0)</f>
        <v>12382</v>
      </c>
      <c r="O91" s="16">
        <v>1150</v>
      </c>
      <c r="P91" s="16">
        <v>1</v>
      </c>
      <c r="Q91" s="16">
        <f>VLOOKUP(A91,Sheet4!$A$6:$J$152,8,0)</f>
        <v>1424</v>
      </c>
      <c r="R91" s="16">
        <f>VLOOKUP(A91,Sheet4!$A$6:$J$152,9,0)</f>
        <v>1424</v>
      </c>
      <c r="S91" s="16">
        <f>VLOOKUP(A91,Sheet4!$A$6:$J$152,10,0)</f>
        <v>0</v>
      </c>
      <c r="T91" s="16"/>
      <c r="U91" s="16">
        <f t="shared" si="10"/>
        <v>21225</v>
      </c>
      <c r="V91" s="16"/>
    </row>
    <row r="92" spans="1:23" ht="15">
      <c r="A92" s="13" t="s">
        <v>129</v>
      </c>
      <c r="B92" s="13"/>
      <c r="C92" s="14">
        <f t="shared" si="8"/>
        <v>590121</v>
      </c>
      <c r="D92" s="14">
        <f>SUM(D93:D97)</f>
        <v>436076</v>
      </c>
      <c r="E92" s="14">
        <f>SUM(E93:E97)</f>
        <v>154045</v>
      </c>
      <c r="F92" s="15">
        <v>1150</v>
      </c>
      <c r="G92" s="15">
        <v>1950</v>
      </c>
      <c r="H92" s="13" t="s">
        <v>53</v>
      </c>
      <c r="I92" s="14">
        <f t="shared" si="9"/>
        <v>80188</v>
      </c>
      <c r="J92" s="14">
        <f>SUM(J93:J97)</f>
        <v>61523</v>
      </c>
      <c r="K92" s="14">
        <f t="shared" si="12"/>
        <v>18665</v>
      </c>
      <c r="L92" s="14">
        <f>VLOOKUP(A92,Sheet4!$A$6:$J$152,3,0)</f>
        <v>235</v>
      </c>
      <c r="M92" s="14">
        <f>VLOOKUP(A92,Sheet4!$A$6:$J$152,4,0)</f>
        <v>9132</v>
      </c>
      <c r="N92" s="14">
        <f>VLOOKUP(A92,Sheet4!$A$6:$J$152,5,0)</f>
        <v>14368</v>
      </c>
      <c r="O92" s="14">
        <v>1150</v>
      </c>
      <c r="P92" s="13" t="s">
        <v>53</v>
      </c>
      <c r="Q92" s="14">
        <f>VLOOKUP(A92,Sheet4!$A$6:$J$152,8,0)</f>
        <v>1652</v>
      </c>
      <c r="R92" s="14">
        <f>VLOOKUP(A92,Sheet4!$A$6:$J$152,9,0)</f>
        <v>1369</v>
      </c>
      <c r="S92" s="14">
        <f>VLOOKUP(A92,Sheet4!$A$6:$J$152,10,0)</f>
        <v>283</v>
      </c>
      <c r="T92" s="14"/>
      <c r="U92" s="14">
        <f t="shared" si="10"/>
        <v>62892</v>
      </c>
      <c r="V92" s="14"/>
      <c r="W92">
        <v>1</v>
      </c>
    </row>
    <row r="93" spans="1:22" s="3" customFormat="1" ht="15">
      <c r="A93" s="22" t="s">
        <v>130</v>
      </c>
      <c r="B93" s="25">
        <v>609001</v>
      </c>
      <c r="C93" s="16">
        <f t="shared" si="8"/>
        <v>0</v>
      </c>
      <c r="D93" s="16">
        <f>VLOOKUP(A93,Sheet2!$A$6:$C$212,2,0)</f>
        <v>0</v>
      </c>
      <c r="E93" s="16">
        <f>VLOOKUP(A93,Sheet2!$A$6:$C$212,3,0)</f>
        <v>0</v>
      </c>
      <c r="F93" s="17">
        <v>1150</v>
      </c>
      <c r="G93" s="17">
        <v>1950</v>
      </c>
      <c r="H93" s="12">
        <v>0.6</v>
      </c>
      <c r="I93" s="16">
        <f t="shared" si="9"/>
        <v>0</v>
      </c>
      <c r="J93" s="16">
        <f t="shared" si="11"/>
        <v>0</v>
      </c>
      <c r="K93" s="16">
        <f t="shared" si="12"/>
        <v>0</v>
      </c>
      <c r="L93" s="16">
        <v>0</v>
      </c>
      <c r="M93" s="16">
        <v>0</v>
      </c>
      <c r="N93" s="16">
        <v>0</v>
      </c>
      <c r="O93" s="16">
        <v>1150</v>
      </c>
      <c r="P93" s="16">
        <v>0.6</v>
      </c>
      <c r="Q93" s="16">
        <v>0</v>
      </c>
      <c r="R93" s="16">
        <v>0</v>
      </c>
      <c r="S93" s="16">
        <v>0</v>
      </c>
      <c r="T93" s="16"/>
      <c r="U93" s="16">
        <f t="shared" si="10"/>
        <v>0</v>
      </c>
      <c r="V93" s="16"/>
    </row>
    <row r="94" spans="1:22" s="3" customFormat="1" ht="15">
      <c r="A94" s="12" t="s">
        <v>131</v>
      </c>
      <c r="B94" s="25">
        <v>609002</v>
      </c>
      <c r="C94" s="16">
        <f t="shared" si="8"/>
        <v>244345</v>
      </c>
      <c r="D94" s="16">
        <f>VLOOKUP(A94,Sheet2!$A$6:$C$212,2,0)</f>
        <v>184616</v>
      </c>
      <c r="E94" s="16">
        <f>VLOOKUP(A94,Sheet2!$A$6:$C$212,3,0)</f>
        <v>59729</v>
      </c>
      <c r="F94" s="17">
        <v>1150</v>
      </c>
      <c r="G94" s="17">
        <v>1950</v>
      </c>
      <c r="H94" s="12">
        <v>0.6</v>
      </c>
      <c r="I94" s="16">
        <f t="shared" si="9"/>
        <v>32878</v>
      </c>
      <c r="J94" s="16">
        <f t="shared" si="11"/>
        <v>19727</v>
      </c>
      <c r="K94" s="16">
        <f t="shared" si="12"/>
        <v>13151</v>
      </c>
      <c r="L94" s="16">
        <f>VLOOKUP(A94,Sheet4!$A$6:$J$152,3,0)</f>
        <v>54</v>
      </c>
      <c r="M94" s="16">
        <f>VLOOKUP(A94,Sheet4!$A$6:$J$152,4,0)</f>
        <v>1848</v>
      </c>
      <c r="N94" s="16">
        <f>VLOOKUP(A94,Sheet4!$A$6:$J$152,5,0)</f>
        <v>3552</v>
      </c>
      <c r="O94" s="16">
        <v>1150</v>
      </c>
      <c r="P94" s="16">
        <v>0.6</v>
      </c>
      <c r="Q94" s="16">
        <f>VLOOKUP(A94,Sheet4!$A$6:$J$152,8,0)</f>
        <v>408</v>
      </c>
      <c r="R94" s="16">
        <f>VLOOKUP(A94,Sheet4!$A$6:$J$152,9,0)</f>
        <v>245</v>
      </c>
      <c r="S94" s="16">
        <f>VLOOKUP(A94,Sheet4!$A$6:$J$152,10,0)</f>
        <v>163</v>
      </c>
      <c r="T94" s="16"/>
      <c r="U94" s="16">
        <f t="shared" si="10"/>
        <v>19972</v>
      </c>
      <c r="V94" s="16" t="s">
        <v>132</v>
      </c>
    </row>
    <row r="95" spans="1:22" s="3" customFormat="1" ht="15">
      <c r="A95" s="12" t="s">
        <v>133</v>
      </c>
      <c r="B95" s="25">
        <v>609003</v>
      </c>
      <c r="C95" s="16">
        <f t="shared" si="8"/>
        <v>161966</v>
      </c>
      <c r="D95" s="16">
        <f>VLOOKUP(A95,Sheet2!$A$6:$C$212,2,0)</f>
        <v>116017</v>
      </c>
      <c r="E95" s="16">
        <f>VLOOKUP(A95,Sheet2!$A$6:$C$212,3,0)</f>
        <v>45949</v>
      </c>
      <c r="F95" s="17">
        <v>1150</v>
      </c>
      <c r="G95" s="17">
        <v>1950</v>
      </c>
      <c r="H95" s="12">
        <v>0.8</v>
      </c>
      <c r="I95" s="16">
        <f t="shared" si="9"/>
        <v>22302</v>
      </c>
      <c r="J95" s="16">
        <f t="shared" si="11"/>
        <v>17842</v>
      </c>
      <c r="K95" s="16">
        <f t="shared" si="12"/>
        <v>4460</v>
      </c>
      <c r="L95" s="16">
        <f>VLOOKUP(A95,Sheet4!$A$6:$J$152,3,0)</f>
        <v>18</v>
      </c>
      <c r="M95" s="16">
        <f>VLOOKUP(A95,Sheet4!$A$6:$J$152,4,0)</f>
        <v>767</v>
      </c>
      <c r="N95" s="16">
        <f>VLOOKUP(A95,Sheet4!$A$6:$J$152,5,0)</f>
        <v>1033</v>
      </c>
      <c r="O95" s="16">
        <v>1150</v>
      </c>
      <c r="P95" s="16">
        <v>0.8</v>
      </c>
      <c r="Q95" s="16">
        <f>VLOOKUP(A95,Sheet4!$A$6:$J$152,8,0)</f>
        <v>119</v>
      </c>
      <c r="R95" s="16">
        <f>VLOOKUP(A95,Sheet4!$A$6:$J$152,9,0)</f>
        <v>95</v>
      </c>
      <c r="S95" s="16">
        <f>VLOOKUP(A95,Sheet4!$A$6:$J$152,10,0)</f>
        <v>24</v>
      </c>
      <c r="T95" s="16"/>
      <c r="U95" s="16">
        <f t="shared" si="10"/>
        <v>17937</v>
      </c>
      <c r="V95" s="16" t="s">
        <v>134</v>
      </c>
    </row>
    <row r="96" spans="1:22" s="3" customFormat="1" ht="15">
      <c r="A96" s="12" t="s">
        <v>135</v>
      </c>
      <c r="B96" s="25">
        <v>609004</v>
      </c>
      <c r="C96" s="16">
        <f t="shared" si="8"/>
        <v>144680</v>
      </c>
      <c r="D96" s="16">
        <f>VLOOKUP(A96,Sheet2!$A$6:$C$212,2,0)</f>
        <v>105933</v>
      </c>
      <c r="E96" s="16">
        <f>VLOOKUP(A96,Sheet2!$A$6:$C$212,3,0)</f>
        <v>38747</v>
      </c>
      <c r="F96" s="17">
        <v>1150</v>
      </c>
      <c r="G96" s="17">
        <v>1950</v>
      </c>
      <c r="H96" s="12">
        <v>1</v>
      </c>
      <c r="I96" s="16">
        <f t="shared" si="9"/>
        <v>19738</v>
      </c>
      <c r="J96" s="16">
        <f t="shared" si="11"/>
        <v>19738</v>
      </c>
      <c r="K96" s="16">
        <f t="shared" si="12"/>
        <v>0</v>
      </c>
      <c r="L96" s="16">
        <f>VLOOKUP(A96,Sheet4!$A$6:$J$152,3,0)</f>
        <v>99</v>
      </c>
      <c r="M96" s="16">
        <f>VLOOKUP(A96,Sheet4!$A$6:$J$152,4,0)</f>
        <v>4279</v>
      </c>
      <c r="N96" s="16">
        <f>VLOOKUP(A96,Sheet4!$A$6:$J$152,5,0)</f>
        <v>5621</v>
      </c>
      <c r="O96" s="16">
        <v>1150</v>
      </c>
      <c r="P96" s="16">
        <v>1</v>
      </c>
      <c r="Q96" s="16">
        <f>VLOOKUP(A96,Sheet4!$A$6:$J$152,8,0)</f>
        <v>646</v>
      </c>
      <c r="R96" s="16">
        <f>VLOOKUP(A96,Sheet4!$A$6:$J$152,9,0)</f>
        <v>646</v>
      </c>
      <c r="S96" s="16">
        <f>VLOOKUP(A96,Sheet4!$A$6:$J$152,10,0)</f>
        <v>0</v>
      </c>
      <c r="T96" s="16"/>
      <c r="U96" s="16">
        <f t="shared" si="10"/>
        <v>20384</v>
      </c>
      <c r="V96" s="16" t="s">
        <v>89</v>
      </c>
    </row>
    <row r="97" spans="1:22" s="3" customFormat="1" ht="15">
      <c r="A97" s="12" t="s">
        <v>136</v>
      </c>
      <c r="B97" s="25">
        <v>609006</v>
      </c>
      <c r="C97" s="16">
        <f t="shared" si="8"/>
        <v>39130</v>
      </c>
      <c r="D97" s="16">
        <f>VLOOKUP(A97,Sheet2!$A$6:$C$212,2,0)</f>
        <v>29510</v>
      </c>
      <c r="E97" s="16">
        <f>VLOOKUP(A97,Sheet2!$A$6:$C$212,3,0)</f>
        <v>9620</v>
      </c>
      <c r="F97" s="17">
        <v>1150</v>
      </c>
      <c r="G97" s="17">
        <v>1950</v>
      </c>
      <c r="H97" s="12">
        <v>0.8</v>
      </c>
      <c r="I97" s="16">
        <f t="shared" si="9"/>
        <v>5270</v>
      </c>
      <c r="J97" s="16">
        <f t="shared" si="11"/>
        <v>4216</v>
      </c>
      <c r="K97" s="16">
        <f t="shared" si="12"/>
        <v>1054</v>
      </c>
      <c r="L97" s="16">
        <f>VLOOKUP(A97,Sheet4!$A$6:$J$152,3,0)</f>
        <v>64</v>
      </c>
      <c r="M97" s="16">
        <f>VLOOKUP(A97,Sheet4!$A$6:$J$152,4,0)</f>
        <v>2238</v>
      </c>
      <c r="N97" s="16">
        <f>VLOOKUP(A97,Sheet4!$A$6:$J$152,5,0)</f>
        <v>4162</v>
      </c>
      <c r="O97" s="16">
        <v>1150</v>
      </c>
      <c r="P97" s="16">
        <v>0.8</v>
      </c>
      <c r="Q97" s="16">
        <f>VLOOKUP(A97,Sheet4!$A$6:$J$152,8,0)</f>
        <v>479</v>
      </c>
      <c r="R97" s="16">
        <f>VLOOKUP(A97,Sheet4!$A$6:$J$152,9,0)</f>
        <v>383</v>
      </c>
      <c r="S97" s="16">
        <f>VLOOKUP(A97,Sheet4!$A$6:$J$152,10,0)</f>
        <v>96</v>
      </c>
      <c r="T97" s="16"/>
      <c r="U97" s="16">
        <f t="shared" si="10"/>
        <v>4599</v>
      </c>
      <c r="V97" s="16"/>
    </row>
    <row r="98" spans="1:23" ht="15">
      <c r="A98" s="13" t="s">
        <v>137</v>
      </c>
      <c r="B98" s="13"/>
      <c r="C98" s="14">
        <f t="shared" si="8"/>
        <v>163819</v>
      </c>
      <c r="D98" s="14">
        <f>VLOOKUP(A98,Sheet2!$A$6:$C$212,2,0)</f>
        <v>120909</v>
      </c>
      <c r="E98" s="14">
        <f>VLOOKUP(A98,Sheet2!$A$6:$C$212,3,0)</f>
        <v>42910</v>
      </c>
      <c r="F98" s="15">
        <v>1150</v>
      </c>
      <c r="G98" s="15">
        <v>1950</v>
      </c>
      <c r="H98" s="13">
        <v>0.8</v>
      </c>
      <c r="I98" s="14">
        <f t="shared" si="9"/>
        <v>22272</v>
      </c>
      <c r="J98" s="14">
        <f t="shared" si="11"/>
        <v>17818</v>
      </c>
      <c r="K98" s="14">
        <f t="shared" si="12"/>
        <v>4454</v>
      </c>
      <c r="L98" s="14">
        <f>VLOOKUP(A98,Sheet4!$A$6:$J$152,3,0)</f>
        <v>43</v>
      </c>
      <c r="M98" s="14">
        <f>VLOOKUP(A98,Sheet4!$A$6:$J$152,4,0)</f>
        <v>2131</v>
      </c>
      <c r="N98" s="14">
        <f>VLOOKUP(A98,Sheet4!$A$6:$J$152,5,0)</f>
        <v>2169</v>
      </c>
      <c r="O98" s="14">
        <v>1150</v>
      </c>
      <c r="P98" s="13">
        <v>0.8</v>
      </c>
      <c r="Q98" s="14">
        <f>VLOOKUP(A98,Sheet4!$A$6:$J$152,8,0)</f>
        <v>249</v>
      </c>
      <c r="R98" s="14">
        <f>VLOOKUP(A98,Sheet4!$A$6:$J$152,9,0)</f>
        <v>200</v>
      </c>
      <c r="S98" s="14">
        <f>VLOOKUP(A98,Sheet4!$A$6:$J$152,10,0)</f>
        <v>49</v>
      </c>
      <c r="T98" s="14"/>
      <c r="U98" s="14">
        <f t="shared" si="10"/>
        <v>18018</v>
      </c>
      <c r="V98" s="14"/>
      <c r="W98">
        <v>1</v>
      </c>
    </row>
    <row r="99" spans="1:22" s="3" customFormat="1" ht="15">
      <c r="A99" s="12" t="s">
        <v>137</v>
      </c>
      <c r="B99" s="25">
        <v>609005</v>
      </c>
      <c r="C99" s="16">
        <f t="shared" si="8"/>
        <v>163819</v>
      </c>
      <c r="D99" s="16">
        <f>VLOOKUP(A99,Sheet2!$A$6:$C$212,2,0)</f>
        <v>120909</v>
      </c>
      <c r="E99" s="16">
        <f>VLOOKUP(A99,Sheet2!$A$6:$C$212,3,0)</f>
        <v>42910</v>
      </c>
      <c r="F99" s="17">
        <v>1150</v>
      </c>
      <c r="G99" s="17">
        <v>1950</v>
      </c>
      <c r="H99" s="12">
        <v>0.8</v>
      </c>
      <c r="I99" s="16">
        <f t="shared" si="9"/>
        <v>22272</v>
      </c>
      <c r="J99" s="16">
        <f t="shared" si="11"/>
        <v>17818</v>
      </c>
      <c r="K99" s="16">
        <f t="shared" si="12"/>
        <v>4454</v>
      </c>
      <c r="L99" s="16">
        <f>VLOOKUP(A99,Sheet4!$A$6:$J$152,3,0)</f>
        <v>43</v>
      </c>
      <c r="M99" s="16">
        <f>VLOOKUP(A99,Sheet4!$A$6:$J$152,4,0)</f>
        <v>2131</v>
      </c>
      <c r="N99" s="16">
        <f>VLOOKUP(A99,Sheet4!$A$6:$J$152,5,0)</f>
        <v>2169</v>
      </c>
      <c r="O99" s="16">
        <v>1150</v>
      </c>
      <c r="P99" s="16">
        <v>0.8</v>
      </c>
      <c r="Q99" s="16">
        <f>VLOOKUP(A99,Sheet4!$A$6:$J$152,8,0)</f>
        <v>249</v>
      </c>
      <c r="R99" s="16">
        <f>VLOOKUP(A99,Sheet4!$A$6:$J$152,9,0)</f>
        <v>200</v>
      </c>
      <c r="S99" s="16">
        <f>VLOOKUP(A99,Sheet4!$A$6:$J$152,10,0)</f>
        <v>49</v>
      </c>
      <c r="T99" s="16"/>
      <c r="U99" s="16">
        <f t="shared" si="10"/>
        <v>18018</v>
      </c>
      <c r="V99" s="16"/>
    </row>
    <row r="100" spans="1:23" ht="15">
      <c r="A100" s="13" t="s">
        <v>138</v>
      </c>
      <c r="B100" s="13"/>
      <c r="C100" s="14">
        <f t="shared" si="8"/>
        <v>47954</v>
      </c>
      <c r="D100" s="14">
        <f>SUM(D101:D102)</f>
        <v>33141</v>
      </c>
      <c r="E100" s="14">
        <f>SUM(E101:E102)</f>
        <v>14813</v>
      </c>
      <c r="F100" s="15">
        <v>1150</v>
      </c>
      <c r="G100" s="15">
        <v>1950</v>
      </c>
      <c r="H100" s="13" t="s">
        <v>53</v>
      </c>
      <c r="I100" s="14">
        <f t="shared" si="9"/>
        <v>6700</v>
      </c>
      <c r="J100" s="14">
        <f>SUM(J101:J102)</f>
        <v>6256</v>
      </c>
      <c r="K100" s="14">
        <f aca="true" t="shared" si="13" ref="K100">SUM(K101:K102)</f>
        <v>444</v>
      </c>
      <c r="L100" s="14">
        <f>VLOOKUP(A100,Sheet4!$A$6:$J$152,3,0)</f>
        <v>27</v>
      </c>
      <c r="M100" s="14">
        <f>VLOOKUP(A100,Sheet4!$A$6:$J$152,4,0)</f>
        <v>778</v>
      </c>
      <c r="N100" s="14">
        <f>VLOOKUP(A100,Sheet4!$A$6:$J$152,5,0)</f>
        <v>1922</v>
      </c>
      <c r="O100" s="14">
        <v>1150</v>
      </c>
      <c r="P100" s="13" t="s">
        <v>53</v>
      </c>
      <c r="Q100" s="14">
        <f>VLOOKUP(A100,Sheet4!$A$6:$J$152,8,0)</f>
        <v>221</v>
      </c>
      <c r="R100" s="14">
        <f>VLOOKUP(A100,Sheet4!$A$6:$J$152,9,0)</f>
        <v>221</v>
      </c>
      <c r="S100" s="14">
        <f>VLOOKUP(A100,Sheet4!$A$6:$J$152,10,0)</f>
        <v>0</v>
      </c>
      <c r="T100" s="14">
        <v>-29</v>
      </c>
      <c r="U100" s="14">
        <f t="shared" si="10"/>
        <v>6448</v>
      </c>
      <c r="V100" s="14"/>
      <c r="W100">
        <v>1</v>
      </c>
    </row>
    <row r="101" spans="1:22" s="3" customFormat="1" ht="15">
      <c r="A101" s="22" t="s">
        <v>139</v>
      </c>
      <c r="B101" s="25">
        <v>610001</v>
      </c>
      <c r="C101" s="16">
        <f t="shared" si="8"/>
        <v>7502</v>
      </c>
      <c r="D101" s="16">
        <f>VLOOKUP(A101,Sheet2!$A$6:$C$212,2,0)</f>
        <v>4400</v>
      </c>
      <c r="E101" s="16">
        <f>VLOOKUP(A101,Sheet2!$A$6:$C$212,3,0)</f>
        <v>3102</v>
      </c>
      <c r="F101" s="17">
        <v>1150</v>
      </c>
      <c r="G101" s="17">
        <v>1950</v>
      </c>
      <c r="H101" s="12">
        <v>0.6</v>
      </c>
      <c r="I101" s="16">
        <f t="shared" si="9"/>
        <v>1111</v>
      </c>
      <c r="J101" s="16">
        <f t="shared" si="11"/>
        <v>667</v>
      </c>
      <c r="K101" s="16">
        <f t="shared" si="12"/>
        <v>444</v>
      </c>
      <c r="L101" s="16">
        <v>0</v>
      </c>
      <c r="M101" s="16">
        <v>0</v>
      </c>
      <c r="N101" s="16">
        <v>0</v>
      </c>
      <c r="O101" s="16">
        <v>1150</v>
      </c>
      <c r="P101" s="16">
        <v>0.6</v>
      </c>
      <c r="Q101" s="16">
        <v>0</v>
      </c>
      <c r="R101" s="16">
        <v>0</v>
      </c>
      <c r="S101" s="16">
        <v>0</v>
      </c>
      <c r="T101" s="16">
        <v>-29</v>
      </c>
      <c r="U101" s="16">
        <f t="shared" si="10"/>
        <v>638</v>
      </c>
      <c r="V101" s="16"/>
    </row>
    <row r="102" spans="1:22" s="3" customFormat="1" ht="15">
      <c r="A102" s="12" t="s">
        <v>140</v>
      </c>
      <c r="B102" s="25">
        <v>610002</v>
      </c>
      <c r="C102" s="16">
        <f t="shared" si="8"/>
        <v>40452</v>
      </c>
      <c r="D102" s="16">
        <f>VLOOKUP(A102,Sheet2!$A$6:$C$212,2,0)</f>
        <v>28741</v>
      </c>
      <c r="E102" s="16">
        <f>VLOOKUP(A102,Sheet2!$A$6:$C$212,3,0)</f>
        <v>11711</v>
      </c>
      <c r="F102" s="17">
        <v>1150</v>
      </c>
      <c r="G102" s="17">
        <v>1950</v>
      </c>
      <c r="H102" s="12">
        <v>1</v>
      </c>
      <c r="I102" s="16">
        <f t="shared" si="9"/>
        <v>5589</v>
      </c>
      <c r="J102" s="16">
        <f t="shared" si="11"/>
        <v>5589</v>
      </c>
      <c r="K102" s="16">
        <f t="shared" si="12"/>
        <v>0</v>
      </c>
      <c r="L102" s="16">
        <v>0</v>
      </c>
      <c r="M102" s="16">
        <v>0</v>
      </c>
      <c r="N102" s="16">
        <v>0</v>
      </c>
      <c r="O102" s="16">
        <v>1150</v>
      </c>
      <c r="P102" s="16">
        <v>1</v>
      </c>
      <c r="Q102" s="16">
        <v>0</v>
      </c>
      <c r="R102" s="16">
        <v>0</v>
      </c>
      <c r="S102" s="16">
        <v>0</v>
      </c>
      <c r="T102" s="16"/>
      <c r="U102" s="16">
        <f t="shared" si="10"/>
        <v>5589</v>
      </c>
      <c r="V102" s="16" t="s">
        <v>240</v>
      </c>
    </row>
    <row r="103" spans="1:23" ht="15">
      <c r="A103" s="13" t="s">
        <v>142</v>
      </c>
      <c r="B103" s="13"/>
      <c r="C103" s="14">
        <f t="shared" si="8"/>
        <v>111361</v>
      </c>
      <c r="D103" s="14">
        <f>VLOOKUP(A103,Sheet2!$A$6:$C$212,2,0)</f>
        <v>80671</v>
      </c>
      <c r="E103" s="14">
        <f>VLOOKUP(A103,Sheet2!$A$6:$C$212,3,0)</f>
        <v>30690</v>
      </c>
      <c r="F103" s="15">
        <v>1150</v>
      </c>
      <c r="G103" s="15">
        <v>1950</v>
      </c>
      <c r="H103" s="13">
        <v>1</v>
      </c>
      <c r="I103" s="14">
        <f t="shared" si="9"/>
        <v>15262</v>
      </c>
      <c r="J103" s="14">
        <f t="shared" si="11"/>
        <v>15262</v>
      </c>
      <c r="K103" s="14">
        <f t="shared" si="12"/>
        <v>0</v>
      </c>
      <c r="L103" s="14">
        <f>VLOOKUP(A103,Sheet4!$A$6:$J$152,3,0)</f>
        <v>78</v>
      </c>
      <c r="M103" s="14">
        <f>VLOOKUP(A103,Sheet4!$A$6:$J$152,4,0)</f>
        <v>3280</v>
      </c>
      <c r="N103" s="14">
        <f>VLOOKUP(A103,Sheet4!$A$6:$J$152,5,0)</f>
        <v>4520</v>
      </c>
      <c r="O103" s="14">
        <v>1150</v>
      </c>
      <c r="P103" s="13">
        <v>1</v>
      </c>
      <c r="Q103" s="14">
        <f>VLOOKUP(A103,Sheet4!$A$6:$J$152,8,0)</f>
        <v>520</v>
      </c>
      <c r="R103" s="14">
        <f>VLOOKUP(A103,Sheet4!$A$6:$J$152,9,0)</f>
        <v>520</v>
      </c>
      <c r="S103" s="14">
        <f>VLOOKUP(A103,Sheet4!$A$6:$J$152,10,0)</f>
        <v>0</v>
      </c>
      <c r="T103" s="14"/>
      <c r="U103" s="14">
        <f t="shared" si="10"/>
        <v>15782</v>
      </c>
      <c r="V103" s="14"/>
      <c r="W103">
        <v>1</v>
      </c>
    </row>
    <row r="104" spans="1:22" s="3" customFormat="1" ht="15">
      <c r="A104" s="12" t="s">
        <v>142</v>
      </c>
      <c r="B104" s="25">
        <v>610004</v>
      </c>
      <c r="C104" s="16">
        <f t="shared" si="8"/>
        <v>111361</v>
      </c>
      <c r="D104" s="16">
        <f>VLOOKUP(A104,Sheet2!$A$6:$C$212,2,0)</f>
        <v>80671</v>
      </c>
      <c r="E104" s="16">
        <f>VLOOKUP(A104,Sheet2!$A$6:$C$212,3,0)</f>
        <v>30690</v>
      </c>
      <c r="F104" s="17">
        <v>1150</v>
      </c>
      <c r="G104" s="17">
        <v>1950</v>
      </c>
      <c r="H104" s="12">
        <v>1</v>
      </c>
      <c r="I104" s="16">
        <f t="shared" si="9"/>
        <v>15262</v>
      </c>
      <c r="J104" s="16">
        <f t="shared" si="11"/>
        <v>15262</v>
      </c>
      <c r="K104" s="16">
        <f t="shared" si="12"/>
        <v>0</v>
      </c>
      <c r="L104" s="16">
        <f>VLOOKUP(A104,Sheet4!$A$6:$J$152,3,0)</f>
        <v>78</v>
      </c>
      <c r="M104" s="16">
        <f>VLOOKUP(A104,Sheet4!$A$6:$J$152,4,0)</f>
        <v>3280</v>
      </c>
      <c r="N104" s="16">
        <f>VLOOKUP(A104,Sheet4!$A$6:$J$152,5,0)</f>
        <v>4520</v>
      </c>
      <c r="O104" s="16">
        <v>1150</v>
      </c>
      <c r="P104" s="16">
        <v>1</v>
      </c>
      <c r="Q104" s="16">
        <f>VLOOKUP(A104,Sheet4!$A$6:$J$152,8,0)</f>
        <v>520</v>
      </c>
      <c r="R104" s="16">
        <f>VLOOKUP(A104,Sheet4!$A$6:$J$152,9,0)</f>
        <v>520</v>
      </c>
      <c r="S104" s="16">
        <f>VLOOKUP(A104,Sheet4!$A$6:$J$152,10,0)</f>
        <v>0</v>
      </c>
      <c r="T104" s="16"/>
      <c r="U104" s="16">
        <f t="shared" si="10"/>
        <v>15782</v>
      </c>
      <c r="V104" s="16" t="s">
        <v>241</v>
      </c>
    </row>
    <row r="105" spans="1:23" ht="15">
      <c r="A105" s="13" t="s">
        <v>143</v>
      </c>
      <c r="B105" s="13"/>
      <c r="C105" s="14">
        <f t="shared" si="8"/>
        <v>176323</v>
      </c>
      <c r="D105" s="14">
        <f>VLOOKUP(A105,Sheet2!$A$6:$C$212,2,0)</f>
        <v>118248</v>
      </c>
      <c r="E105" s="14">
        <f>VLOOKUP(A105,Sheet2!$A$6:$C$212,3,0)</f>
        <v>58075</v>
      </c>
      <c r="F105" s="15">
        <v>1150</v>
      </c>
      <c r="G105" s="15">
        <v>1950</v>
      </c>
      <c r="H105" s="13">
        <v>1</v>
      </c>
      <c r="I105" s="14">
        <f t="shared" si="9"/>
        <v>24923</v>
      </c>
      <c r="J105" s="14">
        <f t="shared" si="11"/>
        <v>24923</v>
      </c>
      <c r="K105" s="14">
        <f t="shared" si="12"/>
        <v>0</v>
      </c>
      <c r="L105" s="14">
        <f>VLOOKUP(A105,Sheet4!$A$6:$J$152,3,0)</f>
        <v>108</v>
      </c>
      <c r="M105" s="14">
        <f>VLOOKUP(A105,Sheet4!$A$6:$J$152,4,0)</f>
        <v>6032</v>
      </c>
      <c r="N105" s="14">
        <f>VLOOKUP(A105,Sheet4!$A$6:$J$152,5,0)</f>
        <v>4768</v>
      </c>
      <c r="O105" s="14">
        <v>1150</v>
      </c>
      <c r="P105" s="13">
        <v>1</v>
      </c>
      <c r="Q105" s="14">
        <f>VLOOKUP(A105,Sheet4!$A$6:$J$152,8,0)</f>
        <v>548</v>
      </c>
      <c r="R105" s="14">
        <f>VLOOKUP(A105,Sheet4!$A$6:$J$152,9,0)</f>
        <v>548</v>
      </c>
      <c r="S105" s="14">
        <f>VLOOKUP(A105,Sheet4!$A$6:$J$152,10,0)</f>
        <v>0</v>
      </c>
      <c r="T105" s="14">
        <v>-404</v>
      </c>
      <c r="U105" s="14">
        <f t="shared" si="10"/>
        <v>25067</v>
      </c>
      <c r="V105" s="14"/>
      <c r="W105">
        <v>1</v>
      </c>
    </row>
    <row r="106" spans="1:22" s="3" customFormat="1" ht="15">
      <c r="A106" s="12" t="s">
        <v>143</v>
      </c>
      <c r="B106" s="25">
        <v>610003</v>
      </c>
      <c r="C106" s="16">
        <f t="shared" si="8"/>
        <v>176323</v>
      </c>
      <c r="D106" s="16">
        <f>VLOOKUP(A106,Sheet2!$A$6:$C$212,2,0)</f>
        <v>118248</v>
      </c>
      <c r="E106" s="16">
        <f>VLOOKUP(A106,Sheet2!$A$6:$C$212,3,0)</f>
        <v>58075</v>
      </c>
      <c r="F106" s="17">
        <v>1150</v>
      </c>
      <c r="G106" s="17">
        <v>1950</v>
      </c>
      <c r="H106" s="12">
        <v>1</v>
      </c>
      <c r="I106" s="16">
        <f t="shared" si="9"/>
        <v>24923</v>
      </c>
      <c r="J106" s="16">
        <f t="shared" si="11"/>
        <v>24923</v>
      </c>
      <c r="K106" s="16">
        <f t="shared" si="12"/>
        <v>0</v>
      </c>
      <c r="L106" s="16">
        <f>VLOOKUP(A106,Sheet4!$A$6:$J$152,3,0)</f>
        <v>108</v>
      </c>
      <c r="M106" s="16">
        <f>VLOOKUP(A106,Sheet4!$A$6:$J$152,4,0)</f>
        <v>6032</v>
      </c>
      <c r="N106" s="16">
        <f>VLOOKUP(A106,Sheet4!$A$6:$J$152,5,0)</f>
        <v>4768</v>
      </c>
      <c r="O106" s="16">
        <v>1150</v>
      </c>
      <c r="P106" s="16">
        <v>1</v>
      </c>
      <c r="Q106" s="16">
        <f>VLOOKUP(A106,Sheet4!$A$6:$J$152,8,0)</f>
        <v>548</v>
      </c>
      <c r="R106" s="16">
        <f>VLOOKUP(A106,Sheet4!$A$6:$J$152,9,0)</f>
        <v>548</v>
      </c>
      <c r="S106" s="16">
        <f>VLOOKUP(A106,Sheet4!$A$6:$J$152,10,0)</f>
        <v>0</v>
      </c>
      <c r="T106" s="16">
        <v>-404</v>
      </c>
      <c r="U106" s="16">
        <f t="shared" si="10"/>
        <v>25067</v>
      </c>
      <c r="V106" s="16" t="s">
        <v>242</v>
      </c>
    </row>
    <row r="107" spans="1:23" ht="15">
      <c r="A107" s="13" t="s">
        <v>144</v>
      </c>
      <c r="B107" s="13"/>
      <c r="C107" s="14">
        <f t="shared" si="8"/>
        <v>34661</v>
      </c>
      <c r="D107" s="14">
        <f>VLOOKUP(A107,Sheet2!$A$6:$C$212,2,0)</f>
        <v>23429</v>
      </c>
      <c r="E107" s="14">
        <f>VLOOKUP(A107,Sheet2!$A$6:$C$212,3,0)</f>
        <v>11232</v>
      </c>
      <c r="F107" s="15">
        <v>1150</v>
      </c>
      <c r="G107" s="15">
        <v>1950</v>
      </c>
      <c r="H107" s="13">
        <v>1</v>
      </c>
      <c r="I107" s="14">
        <f t="shared" si="9"/>
        <v>4885</v>
      </c>
      <c r="J107" s="14">
        <f t="shared" si="11"/>
        <v>4885</v>
      </c>
      <c r="K107" s="14">
        <f t="shared" si="12"/>
        <v>0</v>
      </c>
      <c r="L107" s="14">
        <f>VLOOKUP(A107,Sheet4!$A$6:$J$152,3,0)</f>
        <v>25</v>
      </c>
      <c r="M107" s="14">
        <f>VLOOKUP(A107,Sheet4!$A$6:$J$152,4,0)</f>
        <v>1650</v>
      </c>
      <c r="N107" s="14">
        <f>VLOOKUP(A107,Sheet4!$A$6:$J$152,5,0)</f>
        <v>850</v>
      </c>
      <c r="O107" s="14">
        <v>1150</v>
      </c>
      <c r="P107" s="13">
        <v>1</v>
      </c>
      <c r="Q107" s="14">
        <f>VLOOKUP(A107,Sheet4!$A$6:$J$152,8,0)</f>
        <v>98</v>
      </c>
      <c r="R107" s="14">
        <f>VLOOKUP(A107,Sheet4!$A$6:$J$152,9,0)</f>
        <v>98</v>
      </c>
      <c r="S107" s="14">
        <f>VLOOKUP(A107,Sheet4!$A$6:$J$152,10,0)</f>
        <v>0</v>
      </c>
      <c r="T107" s="14"/>
      <c r="U107" s="14">
        <f t="shared" si="10"/>
        <v>4983</v>
      </c>
      <c r="V107" s="14"/>
      <c r="W107">
        <v>1</v>
      </c>
    </row>
    <row r="108" spans="1:22" s="3" customFormat="1" ht="15">
      <c r="A108" s="12" t="s">
        <v>144</v>
      </c>
      <c r="B108" s="25">
        <v>610005</v>
      </c>
      <c r="C108" s="16">
        <f t="shared" si="8"/>
        <v>34661</v>
      </c>
      <c r="D108" s="16">
        <f>VLOOKUP(A108,Sheet2!$A$6:$C$212,2,0)</f>
        <v>23429</v>
      </c>
      <c r="E108" s="16">
        <f>VLOOKUP(A108,Sheet2!$A$6:$C$212,3,0)</f>
        <v>11232</v>
      </c>
      <c r="F108" s="17">
        <v>1150</v>
      </c>
      <c r="G108" s="17">
        <v>1950</v>
      </c>
      <c r="H108" s="12">
        <v>1</v>
      </c>
      <c r="I108" s="16">
        <f t="shared" si="9"/>
        <v>4885</v>
      </c>
      <c r="J108" s="16">
        <f t="shared" si="11"/>
        <v>4885</v>
      </c>
      <c r="K108" s="16">
        <f t="shared" si="12"/>
        <v>0</v>
      </c>
      <c r="L108" s="16">
        <f>VLOOKUP(A108,Sheet4!$A$6:$J$152,3,0)</f>
        <v>25</v>
      </c>
      <c r="M108" s="16">
        <f>VLOOKUP(A108,Sheet4!$A$6:$J$152,4,0)</f>
        <v>1650</v>
      </c>
      <c r="N108" s="16">
        <f>VLOOKUP(A108,Sheet4!$A$6:$J$152,5,0)</f>
        <v>850</v>
      </c>
      <c r="O108" s="16">
        <v>1150</v>
      </c>
      <c r="P108" s="16">
        <v>1</v>
      </c>
      <c r="Q108" s="16">
        <f>VLOOKUP(A108,Sheet4!$A$6:$J$152,8,0)</f>
        <v>98</v>
      </c>
      <c r="R108" s="16">
        <f>VLOOKUP(A108,Sheet4!$A$6:$J$152,9,0)</f>
        <v>98</v>
      </c>
      <c r="S108" s="16">
        <f>VLOOKUP(A108,Sheet4!$A$6:$J$152,10,0)</f>
        <v>0</v>
      </c>
      <c r="T108" s="16"/>
      <c r="U108" s="16">
        <f t="shared" si="10"/>
        <v>4983</v>
      </c>
      <c r="V108" s="16"/>
    </row>
    <row r="109" spans="1:23" ht="15">
      <c r="A109" s="13" t="s">
        <v>145</v>
      </c>
      <c r="B109" s="13"/>
      <c r="C109" s="14">
        <f t="shared" si="8"/>
        <v>994237</v>
      </c>
      <c r="D109" s="14">
        <f>VLOOKUP(A109,Sheet2!$A$6:$C$212,2,0)</f>
        <v>765120</v>
      </c>
      <c r="E109" s="14">
        <f>VLOOKUP(A109,Sheet2!$A$6:$C$212,3,0)</f>
        <v>229117</v>
      </c>
      <c r="F109" s="15">
        <v>1150</v>
      </c>
      <c r="G109" s="15">
        <v>1950</v>
      </c>
      <c r="H109" s="13">
        <v>0.5</v>
      </c>
      <c r="I109" s="14">
        <f t="shared" si="9"/>
        <v>132667</v>
      </c>
      <c r="J109" s="14">
        <f t="shared" si="11"/>
        <v>66333</v>
      </c>
      <c r="K109" s="14">
        <f t="shared" si="12"/>
        <v>66334</v>
      </c>
      <c r="L109" s="14">
        <f>VLOOKUP(A109,Sheet4!$A$6:$J$152,3,0)</f>
        <v>1</v>
      </c>
      <c r="M109" s="14">
        <f>VLOOKUP(A109,Sheet4!$A$6:$J$152,4,0)</f>
        <v>66</v>
      </c>
      <c r="N109" s="14">
        <f>VLOOKUP(A109,Sheet4!$A$6:$J$152,5,0)</f>
        <v>34</v>
      </c>
      <c r="O109" s="14">
        <v>1150</v>
      </c>
      <c r="P109" s="13">
        <v>0.5</v>
      </c>
      <c r="Q109" s="14">
        <f>VLOOKUP(A109,Sheet4!$A$6:$J$152,8,0)</f>
        <v>4</v>
      </c>
      <c r="R109" s="14">
        <f>VLOOKUP(A109,Sheet4!$A$6:$J$152,9,0)</f>
        <v>2</v>
      </c>
      <c r="S109" s="14">
        <f>VLOOKUP(A109,Sheet4!$A$6:$J$152,10,0)</f>
        <v>2</v>
      </c>
      <c r="T109" s="14"/>
      <c r="U109" s="14">
        <f t="shared" si="10"/>
        <v>66335</v>
      </c>
      <c r="V109" s="14"/>
      <c r="W109">
        <v>1</v>
      </c>
    </row>
    <row r="110" spans="1:22" s="3" customFormat="1" ht="15">
      <c r="A110" s="12" t="s">
        <v>145</v>
      </c>
      <c r="B110" s="25">
        <v>611001</v>
      </c>
      <c r="C110" s="16">
        <f t="shared" si="8"/>
        <v>994237</v>
      </c>
      <c r="D110" s="16">
        <f>VLOOKUP(A110,Sheet2!$A$6:$C$212,2,0)</f>
        <v>765120</v>
      </c>
      <c r="E110" s="16">
        <f>VLOOKUP(A110,Sheet2!$A$6:$C$212,3,0)</f>
        <v>229117</v>
      </c>
      <c r="F110" s="17">
        <v>1150</v>
      </c>
      <c r="G110" s="17">
        <v>1950</v>
      </c>
      <c r="H110" s="12">
        <v>0.5</v>
      </c>
      <c r="I110" s="16">
        <f t="shared" si="9"/>
        <v>132667</v>
      </c>
      <c r="J110" s="16">
        <f t="shared" si="11"/>
        <v>66333</v>
      </c>
      <c r="K110" s="16">
        <f t="shared" si="12"/>
        <v>66334</v>
      </c>
      <c r="L110" s="16">
        <f>VLOOKUP(A110,Sheet4!$A$6:$J$152,3,0)</f>
        <v>1</v>
      </c>
      <c r="M110" s="16">
        <f>VLOOKUP(A110,Sheet4!$A$6:$J$152,4,0)</f>
        <v>66</v>
      </c>
      <c r="N110" s="16">
        <f>VLOOKUP(A110,Sheet4!$A$6:$J$152,5,0)</f>
        <v>34</v>
      </c>
      <c r="O110" s="16">
        <v>1150</v>
      </c>
      <c r="P110" s="16">
        <v>0.5</v>
      </c>
      <c r="Q110" s="16">
        <f>VLOOKUP(A110,Sheet4!$A$6:$J$152,8,0)</f>
        <v>4</v>
      </c>
      <c r="R110" s="16">
        <f>VLOOKUP(A110,Sheet4!$A$6:$J$152,9,0)</f>
        <v>2</v>
      </c>
      <c r="S110" s="16">
        <f>VLOOKUP(A110,Sheet4!$A$6:$J$152,10,0)</f>
        <v>2</v>
      </c>
      <c r="T110" s="16"/>
      <c r="U110" s="16">
        <f t="shared" si="10"/>
        <v>66335</v>
      </c>
      <c r="V110" s="16"/>
    </row>
    <row r="111" spans="1:23" ht="15">
      <c r="A111" s="13" t="s">
        <v>146</v>
      </c>
      <c r="B111" s="13"/>
      <c r="C111" s="14">
        <f t="shared" si="8"/>
        <v>404633</v>
      </c>
      <c r="D111" s="14">
        <f>VLOOKUP(A111,Sheet2!$A$6:$C$212,2,0)</f>
        <v>297389</v>
      </c>
      <c r="E111" s="14">
        <f>VLOOKUP(A111,Sheet2!$A$6:$C$212,3,0)</f>
        <v>107244</v>
      </c>
      <c r="F111" s="15">
        <v>1150</v>
      </c>
      <c r="G111" s="15">
        <v>1950</v>
      </c>
      <c r="H111" s="13">
        <v>0.5</v>
      </c>
      <c r="I111" s="14">
        <f t="shared" si="9"/>
        <v>55112</v>
      </c>
      <c r="J111" s="14">
        <f t="shared" si="11"/>
        <v>27556</v>
      </c>
      <c r="K111" s="14">
        <f t="shared" si="12"/>
        <v>27556</v>
      </c>
      <c r="L111" s="14">
        <v>0</v>
      </c>
      <c r="M111" s="14">
        <v>0</v>
      </c>
      <c r="N111" s="14">
        <v>0</v>
      </c>
      <c r="O111" s="14">
        <v>1150</v>
      </c>
      <c r="P111" s="13">
        <v>0.5</v>
      </c>
      <c r="Q111" s="14">
        <v>0</v>
      </c>
      <c r="R111" s="14">
        <v>0</v>
      </c>
      <c r="S111" s="14">
        <v>0</v>
      </c>
      <c r="T111" s="14"/>
      <c r="U111" s="14">
        <f t="shared" si="10"/>
        <v>27556</v>
      </c>
      <c r="V111" s="14"/>
      <c r="W111">
        <v>1</v>
      </c>
    </row>
    <row r="112" spans="1:22" s="3" customFormat="1" ht="15">
      <c r="A112" s="12" t="s">
        <v>146</v>
      </c>
      <c r="B112" s="25">
        <v>612001</v>
      </c>
      <c r="C112" s="16">
        <f t="shared" si="8"/>
        <v>404633</v>
      </c>
      <c r="D112" s="16">
        <f>VLOOKUP(A112,Sheet2!$A$6:$C$212,2,0)</f>
        <v>297389</v>
      </c>
      <c r="E112" s="16">
        <f>VLOOKUP(A112,Sheet2!$A$6:$C$212,3,0)</f>
        <v>107244</v>
      </c>
      <c r="F112" s="17">
        <v>1150</v>
      </c>
      <c r="G112" s="17">
        <v>1950</v>
      </c>
      <c r="H112" s="12">
        <v>0.5</v>
      </c>
      <c r="I112" s="16">
        <f t="shared" si="9"/>
        <v>55112</v>
      </c>
      <c r="J112" s="16">
        <f t="shared" si="11"/>
        <v>27556</v>
      </c>
      <c r="K112" s="16">
        <f t="shared" si="12"/>
        <v>27556</v>
      </c>
      <c r="L112" s="16">
        <v>0</v>
      </c>
      <c r="M112" s="16">
        <v>0</v>
      </c>
      <c r="N112" s="16">
        <v>0</v>
      </c>
      <c r="O112" s="16">
        <v>1150</v>
      </c>
      <c r="P112" s="16">
        <v>0.5</v>
      </c>
      <c r="Q112" s="16">
        <v>0</v>
      </c>
      <c r="R112" s="16">
        <v>0</v>
      </c>
      <c r="S112" s="16">
        <v>0</v>
      </c>
      <c r="T112" s="16"/>
      <c r="U112" s="16">
        <f t="shared" si="10"/>
        <v>27556</v>
      </c>
      <c r="V112" s="16"/>
    </row>
    <row r="113" spans="1:23" ht="15">
      <c r="A113" s="13" t="s">
        <v>147</v>
      </c>
      <c r="B113" s="13"/>
      <c r="C113" s="14">
        <f t="shared" si="8"/>
        <v>457449</v>
      </c>
      <c r="D113" s="14">
        <f>SUM(D114:D121)</f>
        <v>322934</v>
      </c>
      <c r="E113" s="14">
        <f>SUM(E114:E121)</f>
        <v>134515</v>
      </c>
      <c r="F113" s="15">
        <v>1150</v>
      </c>
      <c r="G113" s="15">
        <v>1950</v>
      </c>
      <c r="H113" s="13" t="s">
        <v>53</v>
      </c>
      <c r="I113" s="14">
        <f t="shared" si="9"/>
        <v>63368</v>
      </c>
      <c r="J113" s="14">
        <f>SUM(J114:J121)</f>
        <v>35717</v>
      </c>
      <c r="K113" s="14">
        <f aca="true" t="shared" si="14" ref="K113">SUM(K114:K121)</f>
        <v>27651</v>
      </c>
      <c r="L113" s="14">
        <f>VLOOKUP(A113,Sheet4!$A$6:$J$152,3,0)</f>
        <v>26</v>
      </c>
      <c r="M113" s="14">
        <f>VLOOKUP(A113,Sheet4!$A$6:$J$152,4,0)</f>
        <v>1669</v>
      </c>
      <c r="N113" s="14">
        <f>VLOOKUP(A113,Sheet4!$A$6:$J$152,5,0)</f>
        <v>931</v>
      </c>
      <c r="O113" s="14">
        <v>1150</v>
      </c>
      <c r="P113" s="13" t="s">
        <v>53</v>
      </c>
      <c r="Q113" s="14">
        <f>VLOOKUP(A113,Sheet4!$A$6:$J$152,8,0)</f>
        <v>107</v>
      </c>
      <c r="R113" s="14">
        <f>VLOOKUP(A113,Sheet4!$A$6:$J$152,9,0)</f>
        <v>66</v>
      </c>
      <c r="S113" s="14">
        <f>VLOOKUP(A113,Sheet4!$A$6:$J$152,10,0)</f>
        <v>41</v>
      </c>
      <c r="T113" s="14">
        <v>-45</v>
      </c>
      <c r="U113" s="14">
        <f t="shared" si="10"/>
        <v>35738</v>
      </c>
      <c r="V113" s="14"/>
      <c r="W113">
        <v>1</v>
      </c>
    </row>
    <row r="114" spans="1:22" s="3" customFormat="1" ht="15">
      <c r="A114" s="22" t="s">
        <v>148</v>
      </c>
      <c r="B114" s="25">
        <v>613001</v>
      </c>
      <c r="C114" s="16">
        <f t="shared" si="8"/>
        <v>8076</v>
      </c>
      <c r="D114" s="16">
        <f>VLOOKUP(A114,Sheet2!$A$6:$C$212,2,0)</f>
        <v>3186</v>
      </c>
      <c r="E114" s="16">
        <f>VLOOKUP(A114,Sheet2!$A$6:$C$212,3,0)</f>
        <v>4890</v>
      </c>
      <c r="F114" s="17">
        <v>1150</v>
      </c>
      <c r="G114" s="17">
        <v>1950</v>
      </c>
      <c r="H114" s="12">
        <v>0.5</v>
      </c>
      <c r="I114" s="16">
        <f t="shared" si="9"/>
        <v>1320</v>
      </c>
      <c r="J114" s="16">
        <f t="shared" si="11"/>
        <v>660</v>
      </c>
      <c r="K114" s="16">
        <f t="shared" si="12"/>
        <v>660</v>
      </c>
      <c r="L114" s="16">
        <v>0</v>
      </c>
      <c r="M114" s="16">
        <v>0</v>
      </c>
      <c r="N114" s="16">
        <v>0</v>
      </c>
      <c r="O114" s="16">
        <v>1150</v>
      </c>
      <c r="P114" s="16">
        <v>0.5</v>
      </c>
      <c r="Q114" s="16">
        <v>0</v>
      </c>
      <c r="R114" s="16">
        <v>0</v>
      </c>
      <c r="S114" s="16">
        <v>0</v>
      </c>
      <c r="T114" s="16"/>
      <c r="U114" s="16">
        <f t="shared" si="10"/>
        <v>660</v>
      </c>
      <c r="V114" s="16"/>
    </row>
    <row r="115" spans="1:22" s="3" customFormat="1" ht="15">
      <c r="A115" s="12" t="s">
        <v>149</v>
      </c>
      <c r="B115" s="25">
        <v>613002</v>
      </c>
      <c r="C115" s="16">
        <f t="shared" si="8"/>
        <v>78751</v>
      </c>
      <c r="D115" s="16">
        <f>VLOOKUP(A115,Sheet2!$A$6:$C$212,2,0)</f>
        <v>58554</v>
      </c>
      <c r="E115" s="16">
        <f>VLOOKUP(A115,Sheet2!$A$6:$C$212,3,0)</f>
        <v>20197</v>
      </c>
      <c r="F115" s="17">
        <v>1150</v>
      </c>
      <c r="G115" s="17">
        <v>1950</v>
      </c>
      <c r="H115" s="12">
        <v>0.5</v>
      </c>
      <c r="I115" s="16">
        <f t="shared" si="9"/>
        <v>10672</v>
      </c>
      <c r="J115" s="16">
        <f t="shared" si="11"/>
        <v>5336</v>
      </c>
      <c r="K115" s="16">
        <f t="shared" si="12"/>
        <v>5336</v>
      </c>
      <c r="L115" s="16">
        <f>VLOOKUP(A115,Sheet4!$A$6:$J$152,3,0)</f>
        <v>1</v>
      </c>
      <c r="M115" s="16">
        <f>VLOOKUP(A115,Sheet4!$A$6:$J$152,4,0)</f>
        <v>6</v>
      </c>
      <c r="N115" s="16">
        <f>VLOOKUP(A115,Sheet4!$A$6:$J$152,5,0)</f>
        <v>94</v>
      </c>
      <c r="O115" s="16">
        <v>1150</v>
      </c>
      <c r="P115" s="16">
        <v>0.5</v>
      </c>
      <c r="Q115" s="16">
        <f>VLOOKUP(A115,Sheet4!$A$6:$J$152,8,0)</f>
        <v>11</v>
      </c>
      <c r="R115" s="16">
        <f>VLOOKUP(A115,Sheet4!$A$6:$J$152,9,0)</f>
        <v>5</v>
      </c>
      <c r="S115" s="16">
        <f>VLOOKUP(A115,Sheet4!$A$6:$J$152,10,0)</f>
        <v>6</v>
      </c>
      <c r="T115" s="16"/>
      <c r="U115" s="16">
        <f t="shared" si="10"/>
        <v>5341</v>
      </c>
      <c r="V115" s="16"/>
    </row>
    <row r="116" spans="1:22" s="3" customFormat="1" ht="15">
      <c r="A116" s="12" t="s">
        <v>150</v>
      </c>
      <c r="B116" s="25">
        <v>613003</v>
      </c>
      <c r="C116" s="16">
        <f t="shared" si="8"/>
        <v>30218</v>
      </c>
      <c r="D116" s="16">
        <f>VLOOKUP(A116,Sheet2!$A$6:$C$212,2,0)</f>
        <v>22564</v>
      </c>
      <c r="E116" s="16">
        <f>VLOOKUP(A116,Sheet2!$A$6:$C$212,3,0)</f>
        <v>7654</v>
      </c>
      <c r="F116" s="17">
        <v>1150</v>
      </c>
      <c r="G116" s="17">
        <v>1950</v>
      </c>
      <c r="H116" s="12">
        <v>0.5</v>
      </c>
      <c r="I116" s="16">
        <f t="shared" si="9"/>
        <v>4087</v>
      </c>
      <c r="J116" s="16">
        <f t="shared" si="11"/>
        <v>2044</v>
      </c>
      <c r="K116" s="16">
        <f t="shared" si="12"/>
        <v>2043</v>
      </c>
      <c r="L116" s="16">
        <v>0</v>
      </c>
      <c r="M116" s="16">
        <v>0</v>
      </c>
      <c r="N116" s="16">
        <v>0</v>
      </c>
      <c r="O116" s="16">
        <v>1150</v>
      </c>
      <c r="P116" s="16">
        <v>0.5</v>
      </c>
      <c r="Q116" s="16">
        <v>0</v>
      </c>
      <c r="R116" s="16">
        <v>0</v>
      </c>
      <c r="S116" s="16">
        <v>0</v>
      </c>
      <c r="T116" s="16"/>
      <c r="U116" s="16">
        <f t="shared" si="10"/>
        <v>2044</v>
      </c>
      <c r="V116" s="16"/>
    </row>
    <row r="117" spans="1:22" s="3" customFormat="1" ht="15">
      <c r="A117" s="12" t="s">
        <v>151</v>
      </c>
      <c r="B117" s="25">
        <v>613004</v>
      </c>
      <c r="C117" s="16">
        <f t="shared" si="8"/>
        <v>90979</v>
      </c>
      <c r="D117" s="16">
        <f>VLOOKUP(A117,Sheet2!$A$6:$C$212,2,0)</f>
        <v>63574</v>
      </c>
      <c r="E117" s="16">
        <f>VLOOKUP(A117,Sheet2!$A$6:$C$212,3,0)</f>
        <v>27405</v>
      </c>
      <c r="F117" s="17">
        <v>1150</v>
      </c>
      <c r="G117" s="17">
        <v>1950</v>
      </c>
      <c r="H117" s="12">
        <v>0.5</v>
      </c>
      <c r="I117" s="16">
        <f t="shared" si="9"/>
        <v>12655</v>
      </c>
      <c r="J117" s="16">
        <f t="shared" si="11"/>
        <v>6327</v>
      </c>
      <c r="K117" s="16">
        <f t="shared" si="12"/>
        <v>6328</v>
      </c>
      <c r="L117" s="16">
        <v>0</v>
      </c>
      <c r="M117" s="16">
        <v>0</v>
      </c>
      <c r="N117" s="16">
        <v>0</v>
      </c>
      <c r="O117" s="16">
        <v>1150</v>
      </c>
      <c r="P117" s="16">
        <v>0.5</v>
      </c>
      <c r="Q117" s="16">
        <v>0</v>
      </c>
      <c r="R117" s="16">
        <v>0</v>
      </c>
      <c r="S117" s="16">
        <v>0</v>
      </c>
      <c r="T117" s="16"/>
      <c r="U117" s="16">
        <f t="shared" si="10"/>
        <v>6327</v>
      </c>
      <c r="V117" s="16"/>
    </row>
    <row r="118" spans="1:22" s="3" customFormat="1" ht="15">
      <c r="A118" s="12" t="s">
        <v>152</v>
      </c>
      <c r="B118" s="25">
        <v>613005</v>
      </c>
      <c r="C118" s="16">
        <f t="shared" si="8"/>
        <v>73112</v>
      </c>
      <c r="D118" s="16">
        <f>VLOOKUP(A118,Sheet2!$A$6:$C$212,2,0)</f>
        <v>50689</v>
      </c>
      <c r="E118" s="16">
        <f>VLOOKUP(A118,Sheet2!$A$6:$C$212,3,0)</f>
        <v>22423</v>
      </c>
      <c r="F118" s="17">
        <v>1150</v>
      </c>
      <c r="G118" s="17">
        <v>1950</v>
      </c>
      <c r="H118" s="12">
        <v>0.6</v>
      </c>
      <c r="I118" s="16">
        <f t="shared" si="9"/>
        <v>10202</v>
      </c>
      <c r="J118" s="16">
        <f t="shared" si="11"/>
        <v>6121</v>
      </c>
      <c r="K118" s="16">
        <f t="shared" si="12"/>
        <v>4081</v>
      </c>
      <c r="L118" s="16">
        <f>VLOOKUP(A118,Sheet4!$A$6:$J$152,3,0)</f>
        <v>10</v>
      </c>
      <c r="M118" s="16">
        <f>VLOOKUP(A118,Sheet4!$A$6:$J$152,4,0)</f>
        <v>733</v>
      </c>
      <c r="N118" s="16">
        <f>VLOOKUP(A118,Sheet4!$A$6:$J$152,5,0)</f>
        <v>267</v>
      </c>
      <c r="O118" s="16">
        <v>1150</v>
      </c>
      <c r="P118" s="16">
        <v>0.6</v>
      </c>
      <c r="Q118" s="16">
        <f>VLOOKUP(A118,Sheet4!$A$6:$J$152,8,0)</f>
        <v>31</v>
      </c>
      <c r="R118" s="16">
        <f>VLOOKUP(A118,Sheet4!$A$6:$J$152,9,0)</f>
        <v>18</v>
      </c>
      <c r="S118" s="16">
        <f>VLOOKUP(A118,Sheet4!$A$6:$J$152,10,0)</f>
        <v>13</v>
      </c>
      <c r="T118" s="16"/>
      <c r="U118" s="16">
        <f t="shared" si="10"/>
        <v>6139</v>
      </c>
      <c r="V118" s="16"/>
    </row>
    <row r="119" spans="1:22" s="3" customFormat="1" ht="15">
      <c r="A119" s="12" t="s">
        <v>153</v>
      </c>
      <c r="B119" s="25">
        <v>613006</v>
      </c>
      <c r="C119" s="16">
        <f t="shared" si="8"/>
        <v>78182</v>
      </c>
      <c r="D119" s="16">
        <f>VLOOKUP(A119,Sheet2!$A$6:$C$212,2,0)</f>
        <v>53729</v>
      </c>
      <c r="E119" s="16">
        <f>VLOOKUP(A119,Sheet2!$A$6:$C$212,3,0)</f>
        <v>24453</v>
      </c>
      <c r="F119" s="17">
        <v>1150</v>
      </c>
      <c r="G119" s="17">
        <v>1950</v>
      </c>
      <c r="H119" s="12">
        <v>0.6</v>
      </c>
      <c r="I119" s="16">
        <f t="shared" si="9"/>
        <v>10947</v>
      </c>
      <c r="J119" s="16">
        <f t="shared" si="11"/>
        <v>6568</v>
      </c>
      <c r="K119" s="16">
        <f t="shared" si="12"/>
        <v>4379</v>
      </c>
      <c r="L119" s="16">
        <f>VLOOKUP(A119,Sheet4!$A$6:$J$152,3,0)</f>
        <v>9</v>
      </c>
      <c r="M119" s="16">
        <f>VLOOKUP(A119,Sheet4!$A$6:$J$152,4,0)</f>
        <v>490</v>
      </c>
      <c r="N119" s="16">
        <f>VLOOKUP(A119,Sheet4!$A$6:$J$152,5,0)</f>
        <v>410</v>
      </c>
      <c r="O119" s="16">
        <v>1150</v>
      </c>
      <c r="P119" s="16">
        <v>0.6</v>
      </c>
      <c r="Q119" s="16">
        <f>VLOOKUP(A119,Sheet4!$A$6:$J$152,8,0)</f>
        <v>47</v>
      </c>
      <c r="R119" s="16">
        <f>VLOOKUP(A119,Sheet4!$A$6:$J$152,9,0)</f>
        <v>28</v>
      </c>
      <c r="S119" s="16">
        <f>VLOOKUP(A119,Sheet4!$A$6:$J$152,10,0)</f>
        <v>19</v>
      </c>
      <c r="T119" s="16">
        <v>-45</v>
      </c>
      <c r="U119" s="16">
        <f t="shared" si="10"/>
        <v>6551</v>
      </c>
      <c r="V119" s="16"/>
    </row>
    <row r="120" spans="1:22" s="3" customFormat="1" ht="15">
      <c r="A120" s="12" t="s">
        <v>154</v>
      </c>
      <c r="B120" s="25">
        <v>613007</v>
      </c>
      <c r="C120" s="16">
        <f t="shared" si="8"/>
        <v>51419</v>
      </c>
      <c r="D120" s="16">
        <f>VLOOKUP(A120,Sheet2!$A$6:$C$212,2,0)</f>
        <v>36709</v>
      </c>
      <c r="E120" s="16">
        <f>VLOOKUP(A120,Sheet2!$A$6:$C$212,3,0)</f>
        <v>14710</v>
      </c>
      <c r="F120" s="17">
        <v>1150</v>
      </c>
      <c r="G120" s="17">
        <v>1950</v>
      </c>
      <c r="H120" s="12">
        <v>0.5</v>
      </c>
      <c r="I120" s="16">
        <f t="shared" si="9"/>
        <v>7090</v>
      </c>
      <c r="J120" s="16">
        <f t="shared" si="11"/>
        <v>3545</v>
      </c>
      <c r="K120" s="16">
        <f t="shared" si="12"/>
        <v>3545</v>
      </c>
      <c r="L120" s="16">
        <v>0</v>
      </c>
      <c r="M120" s="16">
        <v>0</v>
      </c>
      <c r="N120" s="16">
        <v>0</v>
      </c>
      <c r="O120" s="16">
        <v>1150</v>
      </c>
      <c r="P120" s="16">
        <v>0.5</v>
      </c>
      <c r="Q120" s="16">
        <v>0</v>
      </c>
      <c r="R120" s="16">
        <v>0</v>
      </c>
      <c r="S120" s="16">
        <v>0</v>
      </c>
      <c r="T120" s="16"/>
      <c r="U120" s="16">
        <f t="shared" si="10"/>
        <v>3545</v>
      </c>
      <c r="V120" s="16"/>
    </row>
    <row r="121" spans="1:22" s="3" customFormat="1" ht="15">
      <c r="A121" s="12" t="s">
        <v>155</v>
      </c>
      <c r="B121" s="25">
        <v>613008</v>
      </c>
      <c r="C121" s="16">
        <f t="shared" si="8"/>
        <v>46712</v>
      </c>
      <c r="D121" s="16">
        <f>VLOOKUP(A121,Sheet2!$A$6:$C$212,2,0)</f>
        <v>33929</v>
      </c>
      <c r="E121" s="16">
        <f>VLOOKUP(A121,Sheet2!$A$6:$C$212,3,0)</f>
        <v>12783</v>
      </c>
      <c r="F121" s="17">
        <v>1150</v>
      </c>
      <c r="G121" s="17">
        <v>1950</v>
      </c>
      <c r="H121" s="12">
        <v>0.8</v>
      </c>
      <c r="I121" s="16">
        <f t="shared" si="9"/>
        <v>6395</v>
      </c>
      <c r="J121" s="16">
        <f t="shared" si="11"/>
        <v>5116</v>
      </c>
      <c r="K121" s="16">
        <f t="shared" si="12"/>
        <v>1279</v>
      </c>
      <c r="L121" s="16">
        <f>VLOOKUP(A121,Sheet4!$A$6:$J$152,3,0)</f>
        <v>6</v>
      </c>
      <c r="M121" s="16">
        <f>VLOOKUP(A121,Sheet4!$A$6:$J$152,4,0)</f>
        <v>440</v>
      </c>
      <c r="N121" s="16">
        <f>VLOOKUP(A121,Sheet4!$A$6:$J$152,5,0)</f>
        <v>160</v>
      </c>
      <c r="O121" s="16">
        <v>1150</v>
      </c>
      <c r="P121" s="16">
        <v>0.8</v>
      </c>
      <c r="Q121" s="16">
        <f>VLOOKUP(A121,Sheet4!$A$6:$J$152,8,0)</f>
        <v>18</v>
      </c>
      <c r="R121" s="16">
        <f>VLOOKUP(A121,Sheet4!$A$6:$J$152,9,0)</f>
        <v>15</v>
      </c>
      <c r="S121" s="16">
        <f>VLOOKUP(A121,Sheet4!$A$6:$J$152,10,0)</f>
        <v>3</v>
      </c>
      <c r="T121" s="16"/>
      <c r="U121" s="16">
        <f t="shared" si="10"/>
        <v>5131</v>
      </c>
      <c r="V121" s="16"/>
    </row>
    <row r="122" spans="1:23" ht="15">
      <c r="A122" s="13" t="s">
        <v>156</v>
      </c>
      <c r="B122" s="13"/>
      <c r="C122" s="14">
        <f t="shared" si="8"/>
        <v>202021</v>
      </c>
      <c r="D122" s="14">
        <f>SUM(D123:D126)</f>
        <v>146823</v>
      </c>
      <c r="E122" s="14">
        <f>SUM(E123:E126)</f>
        <v>55198</v>
      </c>
      <c r="F122" s="15">
        <v>1150</v>
      </c>
      <c r="G122" s="15">
        <v>1950</v>
      </c>
      <c r="H122" s="13" t="s">
        <v>53</v>
      </c>
      <c r="I122" s="14">
        <f t="shared" si="9"/>
        <v>27648</v>
      </c>
      <c r="J122" s="14">
        <f>SUM(J123:J126)</f>
        <v>19553</v>
      </c>
      <c r="K122" s="14">
        <f t="shared" si="12"/>
        <v>8095</v>
      </c>
      <c r="L122" s="14">
        <f>VLOOKUP(A122,Sheet4!$A$6:$J$152,3,0)</f>
        <v>243</v>
      </c>
      <c r="M122" s="14">
        <f>VLOOKUP(A122,Sheet4!$A$6:$J$152,4,0)</f>
        <v>8215</v>
      </c>
      <c r="N122" s="14">
        <f>VLOOKUP(A122,Sheet4!$A$6:$J$152,5,0)</f>
        <v>16085</v>
      </c>
      <c r="O122" s="14">
        <v>1150</v>
      </c>
      <c r="P122" s="13" t="s">
        <v>53</v>
      </c>
      <c r="Q122" s="14">
        <f>VLOOKUP(A122,Sheet4!$A$6:$J$152,8,0)</f>
        <v>1850</v>
      </c>
      <c r="R122" s="14">
        <f>VLOOKUP(A122,Sheet4!$A$6:$J$152,9,0)</f>
        <v>1366</v>
      </c>
      <c r="S122" s="14">
        <f>VLOOKUP(A122,Sheet4!$A$6:$J$152,10,0)</f>
        <v>484</v>
      </c>
      <c r="T122" s="14"/>
      <c r="U122" s="14">
        <f t="shared" si="10"/>
        <v>20919</v>
      </c>
      <c r="V122" s="14"/>
      <c r="W122">
        <v>1</v>
      </c>
    </row>
    <row r="123" spans="1:22" s="3" customFormat="1" ht="15">
      <c r="A123" s="22" t="s">
        <v>157</v>
      </c>
      <c r="B123" s="25">
        <v>614001</v>
      </c>
      <c r="C123" s="16">
        <f t="shared" si="8"/>
        <v>22608</v>
      </c>
      <c r="D123" s="16">
        <f>VLOOKUP(A123,Sheet2!$A$6:$C$212,2,0)</f>
        <v>13454</v>
      </c>
      <c r="E123" s="16">
        <f>VLOOKUP(A123,Sheet2!$A$6:$C$212,3,0)</f>
        <v>9154</v>
      </c>
      <c r="F123" s="17">
        <v>1150</v>
      </c>
      <c r="G123" s="17">
        <v>1950</v>
      </c>
      <c r="H123" s="12">
        <v>0.6</v>
      </c>
      <c r="I123" s="16">
        <f t="shared" si="9"/>
        <v>3332</v>
      </c>
      <c r="J123" s="16">
        <f t="shared" si="11"/>
        <v>1999</v>
      </c>
      <c r="K123" s="16">
        <f t="shared" si="12"/>
        <v>1333</v>
      </c>
      <c r="L123" s="16">
        <f>VLOOKUP(A123,Sheet4!$A$6:$J$152,3,0)</f>
        <v>31</v>
      </c>
      <c r="M123" s="16">
        <f>VLOOKUP(A123,Sheet4!$A$6:$J$152,4,0)</f>
        <v>1160</v>
      </c>
      <c r="N123" s="16">
        <f>VLOOKUP(A123,Sheet4!$A$6:$J$152,5,0)</f>
        <v>1940</v>
      </c>
      <c r="O123" s="16">
        <v>1150</v>
      </c>
      <c r="P123" s="16">
        <v>0.6</v>
      </c>
      <c r="Q123" s="16">
        <f>VLOOKUP(A123,Sheet4!$A$6:$J$152,8,0)</f>
        <v>223</v>
      </c>
      <c r="R123" s="16">
        <f>VLOOKUP(A123,Sheet4!$A$6:$J$152,9,0)</f>
        <v>134</v>
      </c>
      <c r="S123" s="16">
        <f>VLOOKUP(A123,Sheet4!$A$6:$J$152,10,0)</f>
        <v>89</v>
      </c>
      <c r="T123" s="16"/>
      <c r="U123" s="16">
        <f t="shared" si="10"/>
        <v>2133</v>
      </c>
      <c r="V123" s="16" t="s">
        <v>243</v>
      </c>
    </row>
    <row r="124" spans="1:22" s="3" customFormat="1" ht="15">
      <c r="A124" s="22" t="s">
        <v>159</v>
      </c>
      <c r="B124" s="25">
        <v>614002</v>
      </c>
      <c r="C124" s="16">
        <f t="shared" si="8"/>
        <v>70681</v>
      </c>
      <c r="D124" s="16">
        <f>VLOOKUP(A124,Sheet2!$A$6:$C$212,2,0)</f>
        <v>53671</v>
      </c>
      <c r="E124" s="16">
        <f>VLOOKUP(A124,Sheet2!$A$6:$C$212,3,0)</f>
        <v>17010</v>
      </c>
      <c r="F124" s="17">
        <v>1150</v>
      </c>
      <c r="G124" s="17">
        <v>1950</v>
      </c>
      <c r="H124" s="12">
        <v>0.6</v>
      </c>
      <c r="I124" s="16">
        <f t="shared" si="9"/>
        <v>9489</v>
      </c>
      <c r="J124" s="16">
        <f t="shared" si="11"/>
        <v>5693</v>
      </c>
      <c r="K124" s="16">
        <f t="shared" si="12"/>
        <v>3796</v>
      </c>
      <c r="L124" s="16">
        <f>VLOOKUP(A124,Sheet4!$A$6:$J$152,3,0)</f>
        <v>46</v>
      </c>
      <c r="M124" s="16">
        <f>VLOOKUP(A124,Sheet4!$A$6:$J$152,4,0)</f>
        <v>1533</v>
      </c>
      <c r="N124" s="16">
        <f>VLOOKUP(A124,Sheet4!$A$6:$J$152,5,0)</f>
        <v>3067</v>
      </c>
      <c r="O124" s="16">
        <v>1150</v>
      </c>
      <c r="P124" s="16">
        <v>0.6</v>
      </c>
      <c r="Q124" s="16">
        <f>VLOOKUP(A124,Sheet4!$A$6:$J$152,8,0)</f>
        <v>353</v>
      </c>
      <c r="R124" s="16">
        <f>VLOOKUP(A124,Sheet4!$A$6:$J$152,9,0)</f>
        <v>212</v>
      </c>
      <c r="S124" s="16">
        <f>VLOOKUP(A124,Sheet4!$A$6:$J$152,10,0)</f>
        <v>141</v>
      </c>
      <c r="T124" s="16"/>
      <c r="U124" s="16">
        <f t="shared" si="10"/>
        <v>5905</v>
      </c>
      <c r="V124" s="16"/>
    </row>
    <row r="125" spans="1:22" s="3" customFormat="1" ht="15">
      <c r="A125" s="12" t="s">
        <v>160</v>
      </c>
      <c r="B125" s="25">
        <v>614004</v>
      </c>
      <c r="C125" s="16">
        <f t="shared" si="8"/>
        <v>59108</v>
      </c>
      <c r="D125" s="16">
        <f>VLOOKUP(A125,Sheet2!$A$6:$C$212,2,0)</f>
        <v>44056</v>
      </c>
      <c r="E125" s="16">
        <f>VLOOKUP(A125,Sheet2!$A$6:$C$212,3,0)</f>
        <v>15052</v>
      </c>
      <c r="F125" s="17">
        <v>1150</v>
      </c>
      <c r="G125" s="17">
        <v>1950</v>
      </c>
      <c r="H125" s="12">
        <v>0.8</v>
      </c>
      <c r="I125" s="16">
        <f t="shared" si="9"/>
        <v>8002</v>
      </c>
      <c r="J125" s="16">
        <f t="shared" si="11"/>
        <v>6401</v>
      </c>
      <c r="K125" s="16">
        <f t="shared" si="12"/>
        <v>1601</v>
      </c>
      <c r="L125" s="16">
        <f>VLOOKUP(A125,Sheet4!$A$6:$J$152,3,0)</f>
        <v>74</v>
      </c>
      <c r="M125" s="16">
        <f>VLOOKUP(A125,Sheet4!$A$6:$J$152,4,0)</f>
        <v>2111</v>
      </c>
      <c r="N125" s="16">
        <f>VLOOKUP(A125,Sheet4!$A$6:$J$152,5,0)</f>
        <v>5289</v>
      </c>
      <c r="O125" s="16">
        <v>1150</v>
      </c>
      <c r="P125" s="16">
        <v>0.8</v>
      </c>
      <c r="Q125" s="16">
        <f>VLOOKUP(A125,Sheet4!$A$6:$J$152,8,0)</f>
        <v>608</v>
      </c>
      <c r="R125" s="16">
        <f>VLOOKUP(A125,Sheet4!$A$6:$J$152,9,0)</f>
        <v>487</v>
      </c>
      <c r="S125" s="16">
        <f>VLOOKUP(A125,Sheet4!$A$6:$J$152,10,0)</f>
        <v>121</v>
      </c>
      <c r="T125" s="16"/>
      <c r="U125" s="16">
        <f t="shared" si="10"/>
        <v>6888</v>
      </c>
      <c r="V125" s="16"/>
    </row>
    <row r="126" spans="1:22" s="3" customFormat="1" ht="15">
      <c r="A126" s="12" t="s">
        <v>161</v>
      </c>
      <c r="B126" s="25">
        <v>614005</v>
      </c>
      <c r="C126" s="16">
        <f t="shared" si="8"/>
        <v>49624</v>
      </c>
      <c r="D126" s="16">
        <f>VLOOKUP(A126,Sheet2!$A$6:$C$212,2,0)</f>
        <v>35642</v>
      </c>
      <c r="E126" s="16">
        <f>VLOOKUP(A126,Sheet2!$A$6:$C$212,3,0)</f>
        <v>13982</v>
      </c>
      <c r="F126" s="17">
        <v>1150</v>
      </c>
      <c r="G126" s="17">
        <v>1950</v>
      </c>
      <c r="H126" s="12">
        <v>0.8</v>
      </c>
      <c r="I126" s="16">
        <f t="shared" si="9"/>
        <v>6825</v>
      </c>
      <c r="J126" s="16">
        <f t="shared" si="11"/>
        <v>5460</v>
      </c>
      <c r="K126" s="16">
        <f t="shared" si="12"/>
        <v>1365</v>
      </c>
      <c r="L126" s="16">
        <f>VLOOKUP(A126,Sheet4!$A$6:$J$152,3,0)</f>
        <v>92</v>
      </c>
      <c r="M126" s="16">
        <f>VLOOKUP(A126,Sheet4!$A$6:$J$152,4,0)</f>
        <v>3411</v>
      </c>
      <c r="N126" s="16">
        <f>VLOOKUP(A126,Sheet4!$A$6:$J$152,5,0)</f>
        <v>5789</v>
      </c>
      <c r="O126" s="16">
        <v>1150</v>
      </c>
      <c r="P126" s="16">
        <v>0.8</v>
      </c>
      <c r="Q126" s="16">
        <f>VLOOKUP(A126,Sheet4!$A$6:$J$152,8,0)</f>
        <v>666</v>
      </c>
      <c r="R126" s="16">
        <f>VLOOKUP(A126,Sheet4!$A$6:$J$152,9,0)</f>
        <v>533</v>
      </c>
      <c r="S126" s="16">
        <f>VLOOKUP(A126,Sheet4!$A$6:$J$152,10,0)</f>
        <v>133</v>
      </c>
      <c r="T126" s="16"/>
      <c r="U126" s="16">
        <f t="shared" si="10"/>
        <v>5993</v>
      </c>
      <c r="V126" s="16"/>
    </row>
    <row r="127" spans="1:23" ht="15">
      <c r="A127" s="13" t="s">
        <v>162</v>
      </c>
      <c r="B127" s="13"/>
      <c r="C127" s="14">
        <f t="shared" si="8"/>
        <v>114127</v>
      </c>
      <c r="D127" s="14">
        <f>VLOOKUP(A127,Sheet2!$A$6:$C$212,2,0)</f>
        <v>85242</v>
      </c>
      <c r="E127" s="14">
        <f>VLOOKUP(A127,Sheet2!$A$6:$C$212,3,0)</f>
        <v>28885</v>
      </c>
      <c r="F127" s="15">
        <v>1150</v>
      </c>
      <c r="G127" s="15">
        <v>1950</v>
      </c>
      <c r="H127" s="13">
        <v>0.8</v>
      </c>
      <c r="I127" s="14">
        <f t="shared" si="9"/>
        <v>15435</v>
      </c>
      <c r="J127" s="14">
        <f t="shared" si="11"/>
        <v>12348</v>
      </c>
      <c r="K127" s="14">
        <f t="shared" si="12"/>
        <v>3087</v>
      </c>
      <c r="L127" s="14">
        <f>VLOOKUP(A127,Sheet4!$A$6:$J$152,3,0)</f>
        <v>197</v>
      </c>
      <c r="M127" s="14">
        <f>VLOOKUP(A127,Sheet4!$A$6:$J$152,4,0)</f>
        <v>9026</v>
      </c>
      <c r="N127" s="14">
        <f>VLOOKUP(A127,Sheet4!$A$6:$J$152,5,0)</f>
        <v>10674</v>
      </c>
      <c r="O127" s="14">
        <v>1150</v>
      </c>
      <c r="P127" s="13">
        <v>0.8</v>
      </c>
      <c r="Q127" s="14">
        <f>VLOOKUP(A127,Sheet4!$A$6:$J$152,8,0)</f>
        <v>1228</v>
      </c>
      <c r="R127" s="14">
        <f>VLOOKUP(A127,Sheet4!$A$6:$J$152,9,0)</f>
        <v>982</v>
      </c>
      <c r="S127" s="14">
        <f>VLOOKUP(A127,Sheet4!$A$6:$J$152,10,0)</f>
        <v>246</v>
      </c>
      <c r="T127" s="14"/>
      <c r="U127" s="14">
        <f t="shared" si="10"/>
        <v>13330</v>
      </c>
      <c r="V127" s="14"/>
      <c r="W127">
        <v>1</v>
      </c>
    </row>
    <row r="128" spans="1:22" s="3" customFormat="1" ht="15">
      <c r="A128" s="12" t="s">
        <v>162</v>
      </c>
      <c r="B128" s="25">
        <v>614003</v>
      </c>
      <c r="C128" s="16">
        <f t="shared" si="8"/>
        <v>114127</v>
      </c>
      <c r="D128" s="16">
        <f>VLOOKUP(A128,Sheet2!$A$6:$C$212,2,0)</f>
        <v>85242</v>
      </c>
      <c r="E128" s="16">
        <f>VLOOKUP(A128,Sheet2!$A$6:$C$212,3,0)</f>
        <v>28885</v>
      </c>
      <c r="F128" s="17">
        <v>1150</v>
      </c>
      <c r="G128" s="17">
        <v>1950</v>
      </c>
      <c r="H128" s="12">
        <v>0.8</v>
      </c>
      <c r="I128" s="16">
        <f t="shared" si="9"/>
        <v>15435</v>
      </c>
      <c r="J128" s="16">
        <f t="shared" si="11"/>
        <v>12348</v>
      </c>
      <c r="K128" s="16">
        <f t="shared" si="12"/>
        <v>3087</v>
      </c>
      <c r="L128" s="16">
        <f>VLOOKUP(A128,Sheet4!$A$6:$J$152,3,0)</f>
        <v>197</v>
      </c>
      <c r="M128" s="16">
        <f>VLOOKUP(A128,Sheet4!$A$6:$J$152,4,0)</f>
        <v>9026</v>
      </c>
      <c r="N128" s="16">
        <f>VLOOKUP(A128,Sheet4!$A$6:$J$152,5,0)</f>
        <v>10674</v>
      </c>
      <c r="O128" s="16">
        <v>1150</v>
      </c>
      <c r="P128" s="16">
        <v>0.8</v>
      </c>
      <c r="Q128" s="16">
        <f>VLOOKUP(A128,Sheet4!$A$6:$J$152,8,0)</f>
        <v>1228</v>
      </c>
      <c r="R128" s="16">
        <f>VLOOKUP(A128,Sheet4!$A$6:$J$152,9,0)</f>
        <v>982</v>
      </c>
      <c r="S128" s="16">
        <f>VLOOKUP(A128,Sheet4!$A$6:$J$152,10,0)</f>
        <v>246</v>
      </c>
      <c r="T128" s="16"/>
      <c r="U128" s="16">
        <f t="shared" si="10"/>
        <v>13330</v>
      </c>
      <c r="V128" s="16"/>
    </row>
    <row r="129" spans="1:23" ht="15">
      <c r="A129" s="13" t="s">
        <v>163</v>
      </c>
      <c r="B129" s="13"/>
      <c r="C129" s="14">
        <f t="shared" si="8"/>
        <v>445305</v>
      </c>
      <c r="D129" s="14">
        <f>SUM(D130:D136)</f>
        <v>314172</v>
      </c>
      <c r="E129" s="14">
        <f>SUM(E130:E136)</f>
        <v>131133</v>
      </c>
      <c r="F129" s="15">
        <v>1150</v>
      </c>
      <c r="G129" s="15">
        <v>1950</v>
      </c>
      <c r="H129" s="13" t="s">
        <v>53</v>
      </c>
      <c r="I129" s="14">
        <f>SUM(I130:I136)</f>
        <v>61700</v>
      </c>
      <c r="J129" s="14">
        <f>SUM(J130:J136)</f>
        <v>42828</v>
      </c>
      <c r="K129" s="14">
        <f aca="true" t="shared" si="15" ref="K129">SUM(K130:K136)</f>
        <v>18872</v>
      </c>
      <c r="L129" s="14">
        <f>VLOOKUP(A129,Sheet4!$A$6:$J$152,3,0)</f>
        <v>163</v>
      </c>
      <c r="M129" s="14">
        <f>VLOOKUP(A129,Sheet4!$A$6:$J$152,4,0)</f>
        <v>8339</v>
      </c>
      <c r="N129" s="14">
        <f>VLOOKUP(A129,Sheet4!$A$6:$J$152,5,0)</f>
        <v>7961</v>
      </c>
      <c r="O129" s="14">
        <v>1150</v>
      </c>
      <c r="P129" s="13" t="s">
        <v>53</v>
      </c>
      <c r="Q129" s="14">
        <f>VLOOKUP(A129,Sheet4!$A$6:$J$152,8,0)</f>
        <v>916</v>
      </c>
      <c r="R129" s="14">
        <f>VLOOKUP(A129,Sheet4!$A$6:$J$152,9,0)</f>
        <v>732</v>
      </c>
      <c r="S129" s="14">
        <f>VLOOKUP(A129,Sheet4!$A$6:$J$152,10,0)</f>
        <v>184</v>
      </c>
      <c r="T129" s="14">
        <v>-292</v>
      </c>
      <c r="U129" s="14">
        <f t="shared" si="10"/>
        <v>43268</v>
      </c>
      <c r="V129" s="14"/>
      <c r="W129">
        <v>1</v>
      </c>
    </row>
    <row r="130" spans="1:22" s="3" customFormat="1" ht="15">
      <c r="A130" s="22" t="s">
        <v>164</v>
      </c>
      <c r="B130" s="25">
        <v>615001</v>
      </c>
      <c r="C130" s="16">
        <f t="shared" si="8"/>
        <v>0</v>
      </c>
      <c r="D130" s="16">
        <f>VLOOKUP(A130,Sheet2!$A$6:$C$212,2,0)</f>
        <v>0</v>
      </c>
      <c r="E130" s="16">
        <f>VLOOKUP(A130,Sheet2!$A$6:$C$212,3,0)</f>
        <v>0</v>
      </c>
      <c r="F130" s="17">
        <v>1150</v>
      </c>
      <c r="G130" s="17">
        <v>1950</v>
      </c>
      <c r="H130" s="12">
        <v>0.6</v>
      </c>
      <c r="I130" s="16">
        <f t="shared" si="9"/>
        <v>0</v>
      </c>
      <c r="J130" s="16">
        <f t="shared" si="11"/>
        <v>0</v>
      </c>
      <c r="K130" s="16">
        <f t="shared" si="12"/>
        <v>0</v>
      </c>
      <c r="L130" s="16">
        <v>0</v>
      </c>
      <c r="M130" s="16">
        <v>0</v>
      </c>
      <c r="N130" s="16">
        <v>0</v>
      </c>
      <c r="O130" s="16">
        <v>1150</v>
      </c>
      <c r="P130" s="16">
        <v>0.6</v>
      </c>
      <c r="Q130" s="16">
        <v>0</v>
      </c>
      <c r="R130" s="16">
        <v>0</v>
      </c>
      <c r="S130" s="16">
        <v>0</v>
      </c>
      <c r="T130" s="16"/>
      <c r="U130" s="16">
        <f t="shared" si="10"/>
        <v>0</v>
      </c>
      <c r="V130" s="16"/>
    </row>
    <row r="131" spans="1:22" s="3" customFormat="1" ht="15">
      <c r="A131" s="12" t="s">
        <v>165</v>
      </c>
      <c r="B131" s="25">
        <v>615002</v>
      </c>
      <c r="C131" s="16">
        <f t="shared" si="8"/>
        <v>52099</v>
      </c>
      <c r="D131" s="16">
        <f>VLOOKUP(A131,Sheet2!$A$6:$C$212,2,0)</f>
        <v>35406</v>
      </c>
      <c r="E131" s="16">
        <f>VLOOKUP(A131,Sheet2!$A$6:$C$212,3,0)</f>
        <v>16693</v>
      </c>
      <c r="F131" s="17">
        <v>1150</v>
      </c>
      <c r="G131" s="17">
        <v>1950</v>
      </c>
      <c r="H131" s="12">
        <v>0.6</v>
      </c>
      <c r="I131" s="16">
        <f t="shared" si="9"/>
        <v>7327</v>
      </c>
      <c r="J131" s="16">
        <f t="shared" si="11"/>
        <v>4396</v>
      </c>
      <c r="K131" s="16">
        <f t="shared" si="12"/>
        <v>2931</v>
      </c>
      <c r="L131" s="16">
        <v>0</v>
      </c>
      <c r="M131" s="16">
        <v>0</v>
      </c>
      <c r="N131" s="16">
        <v>0</v>
      </c>
      <c r="O131" s="16">
        <v>1150</v>
      </c>
      <c r="P131" s="16">
        <v>0.6</v>
      </c>
      <c r="Q131" s="16">
        <v>0</v>
      </c>
      <c r="R131" s="16">
        <v>0</v>
      </c>
      <c r="S131" s="16">
        <v>0</v>
      </c>
      <c r="T131" s="16"/>
      <c r="U131" s="16">
        <f t="shared" si="10"/>
        <v>4396</v>
      </c>
      <c r="V131" s="16"/>
    </row>
    <row r="132" spans="1:22" s="3" customFormat="1" ht="15">
      <c r="A132" s="22" t="s">
        <v>166</v>
      </c>
      <c r="B132" s="25">
        <v>615003</v>
      </c>
      <c r="C132" s="16">
        <f t="shared" si="8"/>
        <v>77231</v>
      </c>
      <c r="D132" s="16">
        <f>VLOOKUP(A132,Sheet2!$A$6:$C$212,2,0)</f>
        <v>54471</v>
      </c>
      <c r="E132" s="16">
        <f>VLOOKUP(A132,Sheet2!$A$6:$C$212,3,0)</f>
        <v>22760</v>
      </c>
      <c r="F132" s="17">
        <v>1150</v>
      </c>
      <c r="G132" s="17">
        <v>1950</v>
      </c>
      <c r="H132" s="12">
        <v>0.6</v>
      </c>
      <c r="I132" s="16">
        <f t="shared" si="9"/>
        <v>10702</v>
      </c>
      <c r="J132" s="16">
        <f t="shared" si="11"/>
        <v>6421</v>
      </c>
      <c r="K132" s="16">
        <f t="shared" si="12"/>
        <v>4281</v>
      </c>
      <c r="L132" s="16">
        <v>0</v>
      </c>
      <c r="M132" s="16">
        <v>0</v>
      </c>
      <c r="N132" s="16">
        <v>0</v>
      </c>
      <c r="O132" s="16">
        <v>1150</v>
      </c>
      <c r="P132" s="16">
        <v>0.6</v>
      </c>
      <c r="Q132" s="16">
        <v>0</v>
      </c>
      <c r="R132" s="16">
        <v>0</v>
      </c>
      <c r="S132" s="16">
        <v>0</v>
      </c>
      <c r="T132" s="16"/>
      <c r="U132" s="16">
        <f t="shared" si="10"/>
        <v>6421</v>
      </c>
      <c r="V132" s="16"/>
    </row>
    <row r="133" spans="1:22" s="3" customFormat="1" ht="15">
      <c r="A133" s="31" t="s">
        <v>167</v>
      </c>
      <c r="B133" s="25">
        <v>615004</v>
      </c>
      <c r="C133" s="16">
        <f t="shared" si="8"/>
        <v>75830</v>
      </c>
      <c r="D133" s="16">
        <f>VLOOKUP(A133,Sheet2!$A$6:$C$212,2,0)</f>
        <v>53475</v>
      </c>
      <c r="E133" s="16">
        <f>VLOOKUP(A133,Sheet2!$A$6:$C$212,3,0)</f>
        <v>22355</v>
      </c>
      <c r="F133" s="17">
        <v>1150</v>
      </c>
      <c r="G133" s="17">
        <v>1950</v>
      </c>
      <c r="H133" s="12">
        <v>0.6</v>
      </c>
      <c r="I133" s="16">
        <f t="shared" si="9"/>
        <v>10509</v>
      </c>
      <c r="J133" s="16">
        <f t="shared" si="11"/>
        <v>6305</v>
      </c>
      <c r="K133" s="16">
        <f t="shared" si="12"/>
        <v>4204</v>
      </c>
      <c r="L133" s="16">
        <v>0</v>
      </c>
      <c r="M133" s="16">
        <v>0</v>
      </c>
      <c r="N133" s="16">
        <v>0</v>
      </c>
      <c r="O133" s="16">
        <v>1150</v>
      </c>
      <c r="P133" s="16">
        <v>0.6</v>
      </c>
      <c r="Q133" s="16">
        <v>0</v>
      </c>
      <c r="R133" s="16">
        <v>0</v>
      </c>
      <c r="S133" s="16">
        <v>0</v>
      </c>
      <c r="T133" s="16"/>
      <c r="U133" s="16">
        <f t="shared" si="10"/>
        <v>6305</v>
      </c>
      <c r="V133" s="16" t="s">
        <v>168</v>
      </c>
    </row>
    <row r="134" spans="1:22" s="3" customFormat="1" ht="15">
      <c r="A134" s="12" t="s">
        <v>169</v>
      </c>
      <c r="B134" s="25">
        <v>615005</v>
      </c>
      <c r="C134" s="16">
        <f t="shared" si="8"/>
        <v>30967</v>
      </c>
      <c r="D134" s="16">
        <f>VLOOKUP(A134,Sheet2!$A$6:$C$212,2,0)</f>
        <v>24014</v>
      </c>
      <c r="E134" s="16">
        <f>VLOOKUP(A134,Sheet2!$A$6:$C$212,3,0)</f>
        <v>6953</v>
      </c>
      <c r="F134" s="17">
        <v>1150</v>
      </c>
      <c r="G134" s="17">
        <v>1950</v>
      </c>
      <c r="H134" s="12">
        <v>0.6</v>
      </c>
      <c r="I134" s="16">
        <f t="shared" si="9"/>
        <v>4117</v>
      </c>
      <c r="J134" s="16">
        <f t="shared" si="11"/>
        <v>2470</v>
      </c>
      <c r="K134" s="16">
        <f t="shared" si="12"/>
        <v>1647</v>
      </c>
      <c r="L134" s="16">
        <v>0</v>
      </c>
      <c r="M134" s="16">
        <v>0</v>
      </c>
      <c r="N134" s="16">
        <v>0</v>
      </c>
      <c r="O134" s="16">
        <v>1150</v>
      </c>
      <c r="P134" s="16">
        <v>0.6</v>
      </c>
      <c r="Q134" s="16">
        <v>0</v>
      </c>
      <c r="R134" s="16">
        <v>0</v>
      </c>
      <c r="S134" s="16">
        <v>0</v>
      </c>
      <c r="T134" s="16"/>
      <c r="U134" s="16">
        <f t="shared" si="10"/>
        <v>2470</v>
      </c>
      <c r="V134" s="16"/>
    </row>
    <row r="135" spans="1:22" s="3" customFormat="1" ht="15">
      <c r="A135" s="12" t="s">
        <v>170</v>
      </c>
      <c r="B135" s="25">
        <v>615008</v>
      </c>
      <c r="C135" s="16">
        <f t="shared" si="8"/>
        <v>116989</v>
      </c>
      <c r="D135" s="16">
        <f>VLOOKUP(A135,Sheet2!$A$6:$C$212,2,0)</f>
        <v>80336</v>
      </c>
      <c r="E135" s="16">
        <f>VLOOKUP(A135,Sheet2!$A$6:$C$212,3,0)</f>
        <v>36653</v>
      </c>
      <c r="F135" s="17">
        <v>1150</v>
      </c>
      <c r="G135" s="17">
        <v>1950</v>
      </c>
      <c r="H135" s="12">
        <v>0.8</v>
      </c>
      <c r="I135" s="16">
        <f t="shared" si="9"/>
        <v>16386</v>
      </c>
      <c r="J135" s="16">
        <f t="shared" si="11"/>
        <v>13109</v>
      </c>
      <c r="K135" s="16">
        <f t="shared" si="12"/>
        <v>3277</v>
      </c>
      <c r="L135" s="16">
        <f>VLOOKUP(A135,Sheet4!$A$6:$J$152,3,0)</f>
        <v>152</v>
      </c>
      <c r="M135" s="16">
        <f>VLOOKUP(A135,Sheet4!$A$6:$J$152,4,0)</f>
        <v>7402</v>
      </c>
      <c r="N135" s="16">
        <f>VLOOKUP(A135,Sheet4!$A$6:$J$152,5,0)</f>
        <v>7798</v>
      </c>
      <c r="O135" s="16">
        <v>1150</v>
      </c>
      <c r="P135" s="16">
        <v>0.8</v>
      </c>
      <c r="Q135" s="16">
        <f>VLOOKUP(A135,Sheet4!$A$6:$J$152,8,0)</f>
        <v>897</v>
      </c>
      <c r="R135" s="16">
        <f>VLOOKUP(A135,Sheet4!$A$6:$J$152,9,0)</f>
        <v>717</v>
      </c>
      <c r="S135" s="16">
        <f>VLOOKUP(A135,Sheet4!$A$6:$J$152,10,0)</f>
        <v>180</v>
      </c>
      <c r="T135" s="16">
        <v>-231</v>
      </c>
      <c r="U135" s="16">
        <f t="shared" si="10"/>
        <v>13595</v>
      </c>
      <c r="V135" s="16"/>
    </row>
    <row r="136" spans="1:22" s="3" customFormat="1" ht="15">
      <c r="A136" s="12" t="s">
        <v>171</v>
      </c>
      <c r="B136" s="25">
        <v>615009</v>
      </c>
      <c r="C136" s="16">
        <f aca="true" t="shared" si="16" ref="C136:C199">D136+E136</f>
        <v>92189</v>
      </c>
      <c r="D136" s="16">
        <f>VLOOKUP(A136,Sheet2!$A$6:$C$212,2,0)</f>
        <v>66470</v>
      </c>
      <c r="E136" s="16">
        <f>VLOOKUP(A136,Sheet2!$A$6:$C$212,3,0)</f>
        <v>25719</v>
      </c>
      <c r="F136" s="17">
        <v>1150</v>
      </c>
      <c r="G136" s="17">
        <v>1950</v>
      </c>
      <c r="H136" s="12">
        <v>0.8</v>
      </c>
      <c r="I136" s="16">
        <f aca="true" t="shared" si="17" ref="I136:I199">ROUND((D136*F136+E136*G136)/10000,0)</f>
        <v>12659</v>
      </c>
      <c r="J136" s="16">
        <f t="shared" si="11"/>
        <v>10127</v>
      </c>
      <c r="K136" s="16">
        <f t="shared" si="12"/>
        <v>2532</v>
      </c>
      <c r="L136" s="16">
        <f>VLOOKUP(A136,Sheet4!$A$6:$J$152,3,0)</f>
        <v>11</v>
      </c>
      <c r="M136" s="16">
        <f>VLOOKUP(A136,Sheet4!$A$6:$J$152,4,0)</f>
        <v>937</v>
      </c>
      <c r="N136" s="16">
        <f>VLOOKUP(A136,Sheet4!$A$6:$J$152,5,0)</f>
        <v>163</v>
      </c>
      <c r="O136" s="16">
        <v>1150</v>
      </c>
      <c r="P136" s="16">
        <v>0.8</v>
      </c>
      <c r="Q136" s="16">
        <f>VLOOKUP(A136,Sheet4!$A$6:$J$152,8,0)</f>
        <v>19</v>
      </c>
      <c r="R136" s="16">
        <f>VLOOKUP(A136,Sheet4!$A$6:$J$152,9,0)</f>
        <v>15</v>
      </c>
      <c r="S136" s="16">
        <f>VLOOKUP(A136,Sheet4!$A$6:$J$152,10,0)</f>
        <v>4</v>
      </c>
      <c r="T136" s="16">
        <v>-61</v>
      </c>
      <c r="U136" s="16">
        <f aca="true" t="shared" si="18" ref="U136:U199">J136+R136+T136</f>
        <v>10081</v>
      </c>
      <c r="V136" s="16"/>
    </row>
    <row r="137" spans="1:23" ht="15">
      <c r="A137" s="13" t="s">
        <v>172</v>
      </c>
      <c r="B137" s="13"/>
      <c r="C137" s="14">
        <f t="shared" si="16"/>
        <v>177159</v>
      </c>
      <c r="D137" s="14">
        <f>VLOOKUP(A137,Sheet2!$A$6:$C$212,2,0)</f>
        <v>125577</v>
      </c>
      <c r="E137" s="14">
        <f>VLOOKUP(A137,Sheet2!$A$6:$C$212,3,0)</f>
        <v>51582</v>
      </c>
      <c r="F137" s="15">
        <v>1150</v>
      </c>
      <c r="G137" s="15">
        <v>1950</v>
      </c>
      <c r="H137" s="13">
        <v>0.8</v>
      </c>
      <c r="I137" s="14">
        <f t="shared" si="17"/>
        <v>24500</v>
      </c>
      <c r="J137" s="14">
        <f aca="true" t="shared" si="19" ref="J137:J200">ROUND((F137*D137*H137+G137*E137*H137)/10000,0)</f>
        <v>19600</v>
      </c>
      <c r="K137" s="14">
        <f aca="true" t="shared" si="20" ref="K137:K200">I137-J137</f>
        <v>4900</v>
      </c>
      <c r="L137" s="14">
        <f>VLOOKUP(A137,Sheet4!$A$6:$J$152,3,0)</f>
        <v>141</v>
      </c>
      <c r="M137" s="14">
        <f>VLOOKUP(A137,Sheet4!$A$6:$J$152,4,0)</f>
        <v>8836</v>
      </c>
      <c r="N137" s="14">
        <f>VLOOKUP(A137,Sheet4!$A$6:$J$152,5,0)</f>
        <v>5264</v>
      </c>
      <c r="O137" s="14">
        <v>1150</v>
      </c>
      <c r="P137" s="13">
        <v>0.8</v>
      </c>
      <c r="Q137" s="14">
        <f>VLOOKUP(A137,Sheet4!$A$6:$J$152,8,0)</f>
        <v>605</v>
      </c>
      <c r="R137" s="14">
        <f>VLOOKUP(A137,Sheet4!$A$6:$J$152,9,0)</f>
        <v>484</v>
      </c>
      <c r="S137" s="14">
        <f>VLOOKUP(A137,Sheet4!$A$6:$J$152,10,0)</f>
        <v>121</v>
      </c>
      <c r="T137" s="14"/>
      <c r="U137" s="14">
        <f t="shared" si="18"/>
        <v>20084</v>
      </c>
      <c r="V137" s="14"/>
      <c r="W137">
        <v>1</v>
      </c>
    </row>
    <row r="138" spans="1:22" s="3" customFormat="1" ht="15">
      <c r="A138" s="12" t="s">
        <v>172</v>
      </c>
      <c r="B138" s="25">
        <v>615006</v>
      </c>
      <c r="C138" s="16">
        <f t="shared" si="16"/>
        <v>177159</v>
      </c>
      <c r="D138" s="16">
        <f>VLOOKUP(A138,Sheet2!$A$6:$C$212,2,0)</f>
        <v>125577</v>
      </c>
      <c r="E138" s="16">
        <f>VLOOKUP(A138,Sheet2!$A$6:$C$212,3,0)</f>
        <v>51582</v>
      </c>
      <c r="F138" s="17">
        <v>1150</v>
      </c>
      <c r="G138" s="17">
        <v>1950</v>
      </c>
      <c r="H138" s="12">
        <v>0.8</v>
      </c>
      <c r="I138" s="16">
        <f t="shared" si="17"/>
        <v>24500</v>
      </c>
      <c r="J138" s="16">
        <f t="shared" si="19"/>
        <v>19600</v>
      </c>
      <c r="K138" s="16">
        <f t="shared" si="20"/>
        <v>4900</v>
      </c>
      <c r="L138" s="16">
        <f>VLOOKUP(A138,Sheet4!$A$6:$J$152,3,0)</f>
        <v>141</v>
      </c>
      <c r="M138" s="16">
        <f>VLOOKUP(A138,Sheet4!$A$6:$J$152,4,0)</f>
        <v>8836</v>
      </c>
      <c r="N138" s="16">
        <f>VLOOKUP(A138,Sheet4!$A$6:$J$152,5,0)</f>
        <v>5264</v>
      </c>
      <c r="O138" s="16">
        <v>1150</v>
      </c>
      <c r="P138" s="16">
        <v>0.8</v>
      </c>
      <c r="Q138" s="16">
        <f>VLOOKUP(A138,Sheet4!$A$6:$J$152,8,0)</f>
        <v>605</v>
      </c>
      <c r="R138" s="16">
        <f>VLOOKUP(A138,Sheet4!$A$6:$J$152,9,0)</f>
        <v>484</v>
      </c>
      <c r="S138" s="16">
        <f>VLOOKUP(A138,Sheet4!$A$6:$J$152,10,0)</f>
        <v>121</v>
      </c>
      <c r="T138" s="16"/>
      <c r="U138" s="16">
        <f t="shared" si="18"/>
        <v>20084</v>
      </c>
      <c r="V138" s="16"/>
    </row>
    <row r="139" spans="1:23" ht="15">
      <c r="A139" s="13" t="s">
        <v>173</v>
      </c>
      <c r="B139" s="13"/>
      <c r="C139" s="14">
        <f t="shared" si="16"/>
        <v>185813</v>
      </c>
      <c r="D139" s="14">
        <f>VLOOKUP(A139,Sheet2!$A$6:$C$212,2,0)</f>
        <v>132441</v>
      </c>
      <c r="E139" s="14">
        <f>VLOOKUP(A139,Sheet2!$A$6:$C$212,3,0)</f>
        <v>53372</v>
      </c>
      <c r="F139" s="15">
        <v>1150</v>
      </c>
      <c r="G139" s="15">
        <v>1950</v>
      </c>
      <c r="H139" s="13">
        <v>0.8</v>
      </c>
      <c r="I139" s="14">
        <f t="shared" si="17"/>
        <v>25638</v>
      </c>
      <c r="J139" s="14">
        <f t="shared" si="19"/>
        <v>20511</v>
      </c>
      <c r="K139" s="14">
        <f t="shared" si="20"/>
        <v>5127</v>
      </c>
      <c r="L139" s="14">
        <f>VLOOKUP(A139,Sheet4!$A$6:$J$152,3,0)</f>
        <v>102</v>
      </c>
      <c r="M139" s="14">
        <f>VLOOKUP(A139,Sheet4!$A$6:$J$152,4,0)</f>
        <v>6446</v>
      </c>
      <c r="N139" s="14">
        <f>VLOOKUP(A139,Sheet4!$A$6:$J$152,5,0)</f>
        <v>3754</v>
      </c>
      <c r="O139" s="14">
        <v>1150</v>
      </c>
      <c r="P139" s="13">
        <v>0.8</v>
      </c>
      <c r="Q139" s="14">
        <f>VLOOKUP(A139,Sheet4!$A$6:$J$152,8,0)</f>
        <v>432</v>
      </c>
      <c r="R139" s="14">
        <f>VLOOKUP(A139,Sheet4!$A$6:$J$152,9,0)</f>
        <v>345</v>
      </c>
      <c r="S139" s="14">
        <f>VLOOKUP(A139,Sheet4!$A$6:$J$152,10,0)</f>
        <v>87</v>
      </c>
      <c r="T139" s="14"/>
      <c r="U139" s="14">
        <f t="shared" si="18"/>
        <v>20856</v>
      </c>
      <c r="V139" s="14"/>
      <c r="W139">
        <v>1</v>
      </c>
    </row>
    <row r="140" spans="1:22" s="3" customFormat="1" ht="15">
      <c r="A140" s="12" t="s">
        <v>173</v>
      </c>
      <c r="B140" s="25">
        <v>615007</v>
      </c>
      <c r="C140" s="16">
        <f t="shared" si="16"/>
        <v>185813</v>
      </c>
      <c r="D140" s="16">
        <f>VLOOKUP(A140,Sheet2!$A$6:$C$212,2,0)</f>
        <v>132441</v>
      </c>
      <c r="E140" s="16">
        <f>VLOOKUP(A140,Sheet2!$A$6:$C$212,3,0)</f>
        <v>53372</v>
      </c>
      <c r="F140" s="17">
        <v>1150</v>
      </c>
      <c r="G140" s="17">
        <v>1950</v>
      </c>
      <c r="H140" s="12">
        <v>0.8</v>
      </c>
      <c r="I140" s="16">
        <f t="shared" si="17"/>
        <v>25638</v>
      </c>
      <c r="J140" s="16">
        <f t="shared" si="19"/>
        <v>20511</v>
      </c>
      <c r="K140" s="16">
        <f t="shared" si="20"/>
        <v>5127</v>
      </c>
      <c r="L140" s="16">
        <f>VLOOKUP(A140,Sheet4!$A$6:$J$152,3,0)</f>
        <v>102</v>
      </c>
      <c r="M140" s="16">
        <f>VLOOKUP(A140,Sheet4!$A$6:$J$152,4,0)</f>
        <v>6446</v>
      </c>
      <c r="N140" s="16">
        <f>VLOOKUP(A140,Sheet4!$A$6:$J$152,5,0)</f>
        <v>3754</v>
      </c>
      <c r="O140" s="16">
        <v>1150</v>
      </c>
      <c r="P140" s="16">
        <v>0.8</v>
      </c>
      <c r="Q140" s="16">
        <f>VLOOKUP(A140,Sheet4!$A$6:$J$152,8,0)</f>
        <v>432</v>
      </c>
      <c r="R140" s="16">
        <f>VLOOKUP(A140,Sheet4!$A$6:$J$152,9,0)</f>
        <v>345</v>
      </c>
      <c r="S140" s="16">
        <f>VLOOKUP(A140,Sheet4!$A$6:$J$152,10,0)</f>
        <v>87</v>
      </c>
      <c r="T140" s="16"/>
      <c r="U140" s="16">
        <f t="shared" si="18"/>
        <v>20856</v>
      </c>
      <c r="V140" s="16"/>
    </row>
    <row r="141" spans="1:23" ht="15">
      <c r="A141" s="13" t="s">
        <v>174</v>
      </c>
      <c r="B141" s="13"/>
      <c r="C141" s="14">
        <f t="shared" si="16"/>
        <v>83244</v>
      </c>
      <c r="D141" s="14">
        <f>VLOOKUP(A141,Sheet2!$A$6:$C$212,2,0)</f>
        <v>61050</v>
      </c>
      <c r="E141" s="14">
        <f>VLOOKUP(A141,Sheet2!$A$6:$C$212,3,0)</f>
        <v>22194</v>
      </c>
      <c r="F141" s="15">
        <v>1150</v>
      </c>
      <c r="G141" s="15">
        <v>1950</v>
      </c>
      <c r="H141" s="13">
        <v>0.8</v>
      </c>
      <c r="I141" s="14">
        <f t="shared" si="17"/>
        <v>11349</v>
      </c>
      <c r="J141" s="14">
        <f t="shared" si="19"/>
        <v>9079</v>
      </c>
      <c r="K141" s="14">
        <f t="shared" si="20"/>
        <v>2270</v>
      </c>
      <c r="L141" s="14">
        <f>VLOOKUP(A141,Sheet4!$A$6:$J$152,3,0)</f>
        <v>1</v>
      </c>
      <c r="M141" s="14">
        <f>VLOOKUP(A141,Sheet4!$A$6:$J$152,4,0)</f>
        <v>69</v>
      </c>
      <c r="N141" s="14">
        <f>VLOOKUP(A141,Sheet4!$A$6:$J$152,5,0)</f>
        <v>31</v>
      </c>
      <c r="O141" s="14">
        <v>1150</v>
      </c>
      <c r="P141" s="13">
        <v>0.8</v>
      </c>
      <c r="Q141" s="14">
        <f>VLOOKUP(A141,Sheet4!$A$6:$J$152,8,0)</f>
        <v>4</v>
      </c>
      <c r="R141" s="14">
        <f>VLOOKUP(A141,Sheet4!$A$6:$J$152,9,0)</f>
        <v>3</v>
      </c>
      <c r="S141" s="14">
        <f>VLOOKUP(A141,Sheet4!$A$6:$J$152,10,0)</f>
        <v>1</v>
      </c>
      <c r="T141" s="14"/>
      <c r="U141" s="14">
        <f t="shared" si="18"/>
        <v>9082</v>
      </c>
      <c r="V141" s="14"/>
      <c r="W141">
        <v>1</v>
      </c>
    </row>
    <row r="142" spans="1:22" s="3" customFormat="1" ht="15">
      <c r="A142" s="12" t="s">
        <v>174</v>
      </c>
      <c r="B142" s="25">
        <v>615010</v>
      </c>
      <c r="C142" s="16">
        <f t="shared" si="16"/>
        <v>83244</v>
      </c>
      <c r="D142" s="16">
        <f>VLOOKUP(A142,Sheet2!$A$6:$C$212,2,0)</f>
        <v>61050</v>
      </c>
      <c r="E142" s="16">
        <f>VLOOKUP(A142,Sheet2!$A$6:$C$212,3,0)</f>
        <v>22194</v>
      </c>
      <c r="F142" s="17">
        <v>1150</v>
      </c>
      <c r="G142" s="17">
        <v>1950</v>
      </c>
      <c r="H142" s="12">
        <v>0.8</v>
      </c>
      <c r="I142" s="16">
        <f t="shared" si="17"/>
        <v>11349</v>
      </c>
      <c r="J142" s="16">
        <f t="shared" si="19"/>
        <v>9079</v>
      </c>
      <c r="K142" s="16">
        <f t="shared" si="20"/>
        <v>2270</v>
      </c>
      <c r="L142" s="16">
        <f>VLOOKUP(A142,Sheet4!$A$6:$J$152,3,0)</f>
        <v>1</v>
      </c>
      <c r="M142" s="16">
        <f>VLOOKUP(A142,Sheet4!$A$6:$J$152,4,0)</f>
        <v>69</v>
      </c>
      <c r="N142" s="16">
        <f>VLOOKUP(A142,Sheet4!$A$6:$J$152,5,0)</f>
        <v>31</v>
      </c>
      <c r="O142" s="16">
        <v>1150</v>
      </c>
      <c r="P142" s="16">
        <v>0.8</v>
      </c>
      <c r="Q142" s="16">
        <f>VLOOKUP(A142,Sheet4!$A$6:$J$152,8,0)</f>
        <v>4</v>
      </c>
      <c r="R142" s="16">
        <f>VLOOKUP(A142,Sheet4!$A$6:$J$152,9,0)</f>
        <v>3</v>
      </c>
      <c r="S142" s="16">
        <f>VLOOKUP(A142,Sheet4!$A$6:$J$152,10,0)</f>
        <v>1</v>
      </c>
      <c r="T142" s="16"/>
      <c r="U142" s="16">
        <f t="shared" si="18"/>
        <v>9082</v>
      </c>
      <c r="V142" s="16"/>
    </row>
    <row r="143" spans="1:23" ht="15">
      <c r="A143" s="13" t="s">
        <v>175</v>
      </c>
      <c r="B143" s="13"/>
      <c r="C143" s="14">
        <f t="shared" si="16"/>
        <v>494235</v>
      </c>
      <c r="D143" s="14">
        <f>SUM(D144:D147)</f>
        <v>345722</v>
      </c>
      <c r="E143" s="14">
        <f>SUM(E144:E147)</f>
        <v>148513</v>
      </c>
      <c r="F143" s="15">
        <v>1150</v>
      </c>
      <c r="G143" s="15">
        <v>1950</v>
      </c>
      <c r="H143" s="13" t="s">
        <v>53</v>
      </c>
      <c r="I143" s="14">
        <f t="shared" si="17"/>
        <v>68718</v>
      </c>
      <c r="J143" s="14">
        <f>SUM(J144:J147)</f>
        <v>51542</v>
      </c>
      <c r="K143" s="14">
        <f aca="true" t="shared" si="21" ref="K143">SUM(K144:K147)</f>
        <v>17176</v>
      </c>
      <c r="L143" s="14">
        <f>VLOOKUP(A143,Sheet4!$A$6:$J$152,3,0)</f>
        <v>504</v>
      </c>
      <c r="M143" s="14">
        <f>VLOOKUP(A143,Sheet4!$A$6:$J$152,4,0)</f>
        <v>26182</v>
      </c>
      <c r="N143" s="14">
        <f>VLOOKUP(A143,Sheet4!$A$6:$J$152,5,0)</f>
        <v>24218</v>
      </c>
      <c r="O143" s="14">
        <v>1150</v>
      </c>
      <c r="P143" s="13" t="s">
        <v>53</v>
      </c>
      <c r="Q143" s="14">
        <f>VLOOKUP(A143,Sheet4!$A$6:$J$152,8,0)</f>
        <v>2785</v>
      </c>
      <c r="R143" s="14">
        <f>VLOOKUP(A143,Sheet4!$A$6:$J$152,9,0)</f>
        <v>2127</v>
      </c>
      <c r="S143" s="14">
        <f>VLOOKUP(A143,Sheet4!$A$6:$J$152,10,0)</f>
        <v>658</v>
      </c>
      <c r="T143" s="14">
        <v>-46</v>
      </c>
      <c r="U143" s="14">
        <f t="shared" si="18"/>
        <v>53623</v>
      </c>
      <c r="V143" s="14"/>
      <c r="W143">
        <v>1</v>
      </c>
    </row>
    <row r="144" spans="1:22" s="3" customFormat="1" ht="15">
      <c r="A144" s="22" t="s">
        <v>176</v>
      </c>
      <c r="B144" s="25">
        <v>616001</v>
      </c>
      <c r="C144" s="16">
        <f t="shared" si="16"/>
        <v>69900</v>
      </c>
      <c r="D144" s="16">
        <f>VLOOKUP(A144,Sheet2!$A$6:$C$212,2,0)</f>
        <v>45945</v>
      </c>
      <c r="E144" s="16">
        <f>VLOOKUP(A144,Sheet2!$A$6:$C$212,3,0)</f>
        <v>23955</v>
      </c>
      <c r="F144" s="17">
        <v>1150</v>
      </c>
      <c r="G144" s="17">
        <v>1950</v>
      </c>
      <c r="H144" s="12">
        <v>0.6</v>
      </c>
      <c r="I144" s="16">
        <f t="shared" si="17"/>
        <v>9955</v>
      </c>
      <c r="J144" s="16">
        <f t="shared" si="19"/>
        <v>5973</v>
      </c>
      <c r="K144" s="16">
        <f t="shared" si="20"/>
        <v>3982</v>
      </c>
      <c r="L144" s="16">
        <v>0</v>
      </c>
      <c r="M144" s="16">
        <v>0</v>
      </c>
      <c r="N144" s="16">
        <v>0</v>
      </c>
      <c r="O144" s="16">
        <v>1150</v>
      </c>
      <c r="P144" s="16">
        <v>0.6</v>
      </c>
      <c r="Q144" s="16">
        <v>0</v>
      </c>
      <c r="R144" s="16">
        <v>0</v>
      </c>
      <c r="S144" s="16">
        <v>0</v>
      </c>
      <c r="T144" s="16">
        <v>-46</v>
      </c>
      <c r="U144" s="16">
        <f t="shared" si="18"/>
        <v>5927</v>
      </c>
      <c r="V144" s="16"/>
    </row>
    <row r="145" spans="1:22" s="3" customFormat="1" ht="15">
      <c r="A145" s="12" t="s">
        <v>177</v>
      </c>
      <c r="B145" s="25">
        <v>616002</v>
      </c>
      <c r="C145" s="16">
        <f t="shared" si="16"/>
        <v>52549</v>
      </c>
      <c r="D145" s="16">
        <f>VLOOKUP(A145,Sheet2!$A$6:$C$212,2,0)</f>
        <v>37952</v>
      </c>
      <c r="E145" s="16">
        <f>VLOOKUP(A145,Sheet2!$A$6:$C$212,3,0)</f>
        <v>14597</v>
      </c>
      <c r="F145" s="17">
        <v>1150</v>
      </c>
      <c r="G145" s="17">
        <v>1950</v>
      </c>
      <c r="H145" s="12">
        <v>0.6</v>
      </c>
      <c r="I145" s="16">
        <f t="shared" si="17"/>
        <v>7211</v>
      </c>
      <c r="J145" s="16">
        <f t="shared" si="19"/>
        <v>4327</v>
      </c>
      <c r="K145" s="16">
        <f t="shared" si="20"/>
        <v>2884</v>
      </c>
      <c r="L145" s="16">
        <f>VLOOKUP(A145,Sheet4!$A$6:$J$152,3,0)</f>
        <v>84</v>
      </c>
      <c r="M145" s="16">
        <f>VLOOKUP(A145,Sheet4!$A$6:$J$152,4,0)</f>
        <v>4017</v>
      </c>
      <c r="N145" s="16">
        <f>VLOOKUP(A145,Sheet4!$A$6:$J$152,5,0)</f>
        <v>4383</v>
      </c>
      <c r="O145" s="16">
        <v>1150</v>
      </c>
      <c r="P145" s="16">
        <v>0.6</v>
      </c>
      <c r="Q145" s="16">
        <f>VLOOKUP(A145,Sheet4!$A$6:$J$152,8,0)</f>
        <v>504</v>
      </c>
      <c r="R145" s="16">
        <f>VLOOKUP(A145,Sheet4!$A$6:$J$152,9,0)</f>
        <v>302</v>
      </c>
      <c r="S145" s="16">
        <f>VLOOKUP(A145,Sheet4!$A$6:$J$152,10,0)</f>
        <v>202</v>
      </c>
      <c r="T145" s="16"/>
      <c r="U145" s="16">
        <f t="shared" si="18"/>
        <v>4629</v>
      </c>
      <c r="V145" s="16"/>
    </row>
    <row r="146" spans="1:22" s="3" customFormat="1" ht="15">
      <c r="A146" s="12" t="s">
        <v>178</v>
      </c>
      <c r="B146" s="25">
        <v>616004</v>
      </c>
      <c r="C146" s="16">
        <f t="shared" si="16"/>
        <v>161832</v>
      </c>
      <c r="D146" s="16">
        <f>VLOOKUP(A146,Sheet2!$A$6:$C$212,2,0)</f>
        <v>112340</v>
      </c>
      <c r="E146" s="16">
        <f>VLOOKUP(A146,Sheet2!$A$6:$C$212,3,0)</f>
        <v>49492</v>
      </c>
      <c r="F146" s="17">
        <v>1150</v>
      </c>
      <c r="G146" s="17">
        <v>1950</v>
      </c>
      <c r="H146" s="12">
        <v>0.8</v>
      </c>
      <c r="I146" s="16">
        <f t="shared" si="17"/>
        <v>22570</v>
      </c>
      <c r="J146" s="16">
        <f t="shared" si="19"/>
        <v>18056</v>
      </c>
      <c r="K146" s="16">
        <f t="shared" si="20"/>
        <v>4514</v>
      </c>
      <c r="L146" s="16">
        <f>VLOOKUP(A146,Sheet4!$A$6:$J$152,3,0)</f>
        <v>231</v>
      </c>
      <c r="M146" s="16">
        <f>VLOOKUP(A146,Sheet4!$A$6:$J$152,4,0)</f>
        <v>11079</v>
      </c>
      <c r="N146" s="16">
        <f>VLOOKUP(A146,Sheet4!$A$6:$J$152,5,0)</f>
        <v>12021</v>
      </c>
      <c r="O146" s="16">
        <v>1150</v>
      </c>
      <c r="P146" s="16">
        <v>0.8</v>
      </c>
      <c r="Q146" s="16">
        <f>VLOOKUP(A146,Sheet4!$A$6:$J$152,8,0)</f>
        <v>1382</v>
      </c>
      <c r="R146" s="16">
        <f>VLOOKUP(A146,Sheet4!$A$6:$J$152,9,0)</f>
        <v>1106</v>
      </c>
      <c r="S146" s="16">
        <f>VLOOKUP(A146,Sheet4!$A$6:$J$152,10,0)</f>
        <v>276</v>
      </c>
      <c r="T146" s="16"/>
      <c r="U146" s="16">
        <f t="shared" si="18"/>
        <v>19162</v>
      </c>
      <c r="V146" s="16"/>
    </row>
    <row r="147" spans="1:22" s="3" customFormat="1" ht="15">
      <c r="A147" s="12" t="s">
        <v>179</v>
      </c>
      <c r="B147" s="25">
        <v>616007</v>
      </c>
      <c r="C147" s="16">
        <f t="shared" si="16"/>
        <v>209954</v>
      </c>
      <c r="D147" s="16">
        <f>VLOOKUP(A147,Sheet2!$A$6:$C$212,2,0)</f>
        <v>149485</v>
      </c>
      <c r="E147" s="16">
        <f>VLOOKUP(A147,Sheet2!$A$6:$C$212,3,0)</f>
        <v>60469</v>
      </c>
      <c r="F147" s="17">
        <v>1150</v>
      </c>
      <c r="G147" s="17">
        <v>1950</v>
      </c>
      <c r="H147" s="12">
        <v>0.8</v>
      </c>
      <c r="I147" s="16">
        <f t="shared" si="17"/>
        <v>28982</v>
      </c>
      <c r="J147" s="16">
        <f t="shared" si="19"/>
        <v>23186</v>
      </c>
      <c r="K147" s="16">
        <f t="shared" si="20"/>
        <v>5796</v>
      </c>
      <c r="L147" s="16">
        <f>VLOOKUP(A147,Sheet4!$A$6:$J$152,3,0)</f>
        <v>189</v>
      </c>
      <c r="M147" s="16">
        <f>VLOOKUP(A147,Sheet4!$A$6:$J$152,4,0)</f>
        <v>11086</v>
      </c>
      <c r="N147" s="16">
        <f>VLOOKUP(A147,Sheet4!$A$6:$J$152,5,0)</f>
        <v>7814</v>
      </c>
      <c r="O147" s="16">
        <v>1150</v>
      </c>
      <c r="P147" s="16">
        <v>0.8</v>
      </c>
      <c r="Q147" s="16">
        <f>VLOOKUP(A147,Sheet4!$A$6:$J$152,8,0)</f>
        <v>899</v>
      </c>
      <c r="R147" s="16">
        <f>VLOOKUP(A147,Sheet4!$A$6:$J$152,9,0)</f>
        <v>719</v>
      </c>
      <c r="S147" s="16">
        <f>VLOOKUP(A147,Sheet4!$A$6:$J$152,10,0)</f>
        <v>180</v>
      </c>
      <c r="T147" s="16"/>
      <c r="U147" s="16">
        <f t="shared" si="18"/>
        <v>23905</v>
      </c>
      <c r="V147" s="16" t="s">
        <v>244</v>
      </c>
    </row>
    <row r="148" spans="1:23" ht="15">
      <c r="A148" s="13" t="s">
        <v>181</v>
      </c>
      <c r="B148" s="13"/>
      <c r="C148" s="14">
        <f t="shared" si="16"/>
        <v>211371</v>
      </c>
      <c r="D148" s="14">
        <f>VLOOKUP(A148,Sheet2!$A$6:$C$212,2,0)</f>
        <v>146916</v>
      </c>
      <c r="E148" s="14">
        <f>VLOOKUP(A148,Sheet2!$A$6:$C$212,3,0)</f>
        <v>64455</v>
      </c>
      <c r="F148" s="15">
        <v>1150</v>
      </c>
      <c r="G148" s="15">
        <v>1950</v>
      </c>
      <c r="H148" s="13">
        <v>0.8</v>
      </c>
      <c r="I148" s="14">
        <f t="shared" si="17"/>
        <v>29464</v>
      </c>
      <c r="J148" s="14">
        <f t="shared" si="19"/>
        <v>23571</v>
      </c>
      <c r="K148" s="14">
        <f t="shared" si="20"/>
        <v>5893</v>
      </c>
      <c r="L148" s="14">
        <f>VLOOKUP(A148,Sheet4!$A$6:$J$152,3,0)</f>
        <v>167</v>
      </c>
      <c r="M148" s="14">
        <f>VLOOKUP(A148,Sheet4!$A$6:$J$152,4,0)</f>
        <v>9313</v>
      </c>
      <c r="N148" s="14">
        <f>VLOOKUP(A148,Sheet4!$A$6:$J$152,5,0)</f>
        <v>7387</v>
      </c>
      <c r="O148" s="14">
        <v>1150</v>
      </c>
      <c r="P148" s="13">
        <v>0.8</v>
      </c>
      <c r="Q148" s="14">
        <f>VLOOKUP(A148,Sheet4!$A$6:$J$152,8,0)</f>
        <v>850</v>
      </c>
      <c r="R148" s="14">
        <f>VLOOKUP(A148,Sheet4!$A$6:$J$152,9,0)</f>
        <v>680</v>
      </c>
      <c r="S148" s="14">
        <f>VLOOKUP(A148,Sheet4!$A$6:$J$152,10,0)</f>
        <v>170</v>
      </c>
      <c r="T148" s="14"/>
      <c r="U148" s="14">
        <f t="shared" si="18"/>
        <v>24251</v>
      </c>
      <c r="V148" s="14"/>
      <c r="W148">
        <v>1</v>
      </c>
    </row>
    <row r="149" spans="1:22" s="3" customFormat="1" ht="15">
      <c r="A149" s="12" t="s">
        <v>181</v>
      </c>
      <c r="B149" s="25">
        <v>616006</v>
      </c>
      <c r="C149" s="16">
        <f t="shared" si="16"/>
        <v>211371</v>
      </c>
      <c r="D149" s="16">
        <f>VLOOKUP(A149,Sheet2!$A$6:$C$212,2,0)</f>
        <v>146916</v>
      </c>
      <c r="E149" s="16">
        <f>VLOOKUP(A149,Sheet2!$A$6:$C$212,3,0)</f>
        <v>64455</v>
      </c>
      <c r="F149" s="17">
        <v>1150</v>
      </c>
      <c r="G149" s="17">
        <v>1950</v>
      </c>
      <c r="H149" s="12">
        <v>0.8</v>
      </c>
      <c r="I149" s="16">
        <f t="shared" si="17"/>
        <v>29464</v>
      </c>
      <c r="J149" s="16">
        <f t="shared" si="19"/>
        <v>23571</v>
      </c>
      <c r="K149" s="16">
        <f t="shared" si="20"/>
        <v>5893</v>
      </c>
      <c r="L149" s="16">
        <f>VLOOKUP(A149,Sheet4!$A$6:$J$152,3,0)</f>
        <v>167</v>
      </c>
      <c r="M149" s="16">
        <f>VLOOKUP(A149,Sheet4!$A$6:$J$152,4,0)</f>
        <v>9313</v>
      </c>
      <c r="N149" s="16">
        <f>VLOOKUP(A149,Sheet4!$A$6:$J$152,5,0)</f>
        <v>7387</v>
      </c>
      <c r="O149" s="16">
        <v>1150</v>
      </c>
      <c r="P149" s="16">
        <v>0.8</v>
      </c>
      <c r="Q149" s="16">
        <f>VLOOKUP(A149,Sheet4!$A$6:$J$152,8,0)</f>
        <v>850</v>
      </c>
      <c r="R149" s="16">
        <f>VLOOKUP(A149,Sheet4!$A$6:$J$152,9,0)</f>
        <v>680</v>
      </c>
      <c r="S149" s="16">
        <f>VLOOKUP(A149,Sheet4!$A$6:$J$152,10,0)</f>
        <v>170</v>
      </c>
      <c r="T149" s="16"/>
      <c r="U149" s="16">
        <f t="shared" si="18"/>
        <v>24251</v>
      </c>
      <c r="V149" s="16"/>
    </row>
    <row r="150" spans="1:23" ht="15">
      <c r="A150" s="13" t="s">
        <v>182</v>
      </c>
      <c r="B150" s="13"/>
      <c r="C150" s="14">
        <f t="shared" si="16"/>
        <v>192735</v>
      </c>
      <c r="D150" s="14">
        <f>VLOOKUP(A150,Sheet2!$A$6:$C$212,2,0)</f>
        <v>128212</v>
      </c>
      <c r="E150" s="14">
        <f>VLOOKUP(A150,Sheet2!$A$6:$C$212,3,0)</f>
        <v>64523</v>
      </c>
      <c r="F150" s="15">
        <v>1150</v>
      </c>
      <c r="G150" s="15">
        <v>1950</v>
      </c>
      <c r="H150" s="13">
        <v>0.8</v>
      </c>
      <c r="I150" s="14">
        <f t="shared" si="17"/>
        <v>27326</v>
      </c>
      <c r="J150" s="14">
        <f t="shared" si="19"/>
        <v>21861</v>
      </c>
      <c r="K150" s="14">
        <f t="shared" si="20"/>
        <v>5465</v>
      </c>
      <c r="L150" s="14">
        <f>VLOOKUP(A150,Sheet4!$A$6:$J$152,3,0)</f>
        <v>271</v>
      </c>
      <c r="M150" s="14">
        <f>VLOOKUP(A150,Sheet4!$A$6:$J$152,4,0)</f>
        <v>14794</v>
      </c>
      <c r="N150" s="14">
        <f>VLOOKUP(A150,Sheet4!$A$6:$J$152,5,0)</f>
        <v>12306</v>
      </c>
      <c r="O150" s="14">
        <v>1150</v>
      </c>
      <c r="P150" s="13">
        <v>0.8</v>
      </c>
      <c r="Q150" s="14">
        <f>VLOOKUP(A150,Sheet4!$A$6:$J$152,8,0)</f>
        <v>1415</v>
      </c>
      <c r="R150" s="14">
        <f>VLOOKUP(A150,Sheet4!$A$6:$J$152,9,0)</f>
        <v>1132</v>
      </c>
      <c r="S150" s="14">
        <f>VLOOKUP(A150,Sheet4!$A$6:$J$152,10,0)</f>
        <v>283</v>
      </c>
      <c r="T150" s="14"/>
      <c r="U150" s="14">
        <f t="shared" si="18"/>
        <v>22993</v>
      </c>
      <c r="V150" s="14"/>
      <c r="W150">
        <v>1</v>
      </c>
    </row>
    <row r="151" spans="1:22" s="3" customFormat="1" ht="15">
      <c r="A151" s="12" t="s">
        <v>182</v>
      </c>
      <c r="B151" s="25">
        <v>616005</v>
      </c>
      <c r="C151" s="16">
        <f t="shared" si="16"/>
        <v>192735</v>
      </c>
      <c r="D151" s="16">
        <f>VLOOKUP(A151,Sheet2!$A$6:$C$212,2,0)</f>
        <v>128212</v>
      </c>
      <c r="E151" s="16">
        <f>VLOOKUP(A151,Sheet2!$A$6:$C$212,3,0)</f>
        <v>64523</v>
      </c>
      <c r="F151" s="17">
        <v>1150</v>
      </c>
      <c r="G151" s="17">
        <v>1950</v>
      </c>
      <c r="H151" s="12">
        <v>0.8</v>
      </c>
      <c r="I151" s="16">
        <f t="shared" si="17"/>
        <v>27326</v>
      </c>
      <c r="J151" s="16">
        <f t="shared" si="19"/>
        <v>21861</v>
      </c>
      <c r="K151" s="16">
        <f t="shared" si="20"/>
        <v>5465</v>
      </c>
      <c r="L151" s="16">
        <f>VLOOKUP(A151,Sheet4!$A$6:$J$152,3,0)</f>
        <v>271</v>
      </c>
      <c r="M151" s="16">
        <f>VLOOKUP(A151,Sheet4!$A$6:$J$152,4,0)</f>
        <v>14794</v>
      </c>
      <c r="N151" s="16">
        <f>VLOOKUP(A151,Sheet4!$A$6:$J$152,5,0)</f>
        <v>12306</v>
      </c>
      <c r="O151" s="16">
        <v>1150</v>
      </c>
      <c r="P151" s="16">
        <v>0.8</v>
      </c>
      <c r="Q151" s="16">
        <f>VLOOKUP(A151,Sheet4!$A$6:$J$152,8,0)</f>
        <v>1415</v>
      </c>
      <c r="R151" s="16">
        <f>VLOOKUP(A151,Sheet4!$A$6:$J$152,9,0)</f>
        <v>1132</v>
      </c>
      <c r="S151" s="16">
        <f>VLOOKUP(A151,Sheet4!$A$6:$J$152,10,0)</f>
        <v>283</v>
      </c>
      <c r="T151" s="16"/>
      <c r="U151" s="16">
        <f t="shared" si="18"/>
        <v>22993</v>
      </c>
      <c r="V151" s="16"/>
    </row>
    <row r="152" spans="1:23" ht="15">
      <c r="A152" s="13" t="s">
        <v>183</v>
      </c>
      <c r="B152" s="13"/>
      <c r="C152" s="14">
        <f t="shared" si="16"/>
        <v>239956</v>
      </c>
      <c r="D152" s="14">
        <f>SUM(D153:D157)</f>
        <v>174895</v>
      </c>
      <c r="E152" s="14">
        <f>SUM(E153:E157)</f>
        <v>65061</v>
      </c>
      <c r="F152" s="15">
        <v>1150</v>
      </c>
      <c r="G152" s="15">
        <v>1950</v>
      </c>
      <c r="H152" s="13" t="s">
        <v>53</v>
      </c>
      <c r="I152" s="14">
        <f t="shared" si="17"/>
        <v>32800</v>
      </c>
      <c r="J152" s="14">
        <f>SUM(J153:J157)</f>
        <v>23964</v>
      </c>
      <c r="K152" s="14">
        <f t="shared" si="20"/>
        <v>8836</v>
      </c>
      <c r="L152" s="14">
        <f>VLOOKUP(A152,Sheet4!$A$6:$J$152,3,0)</f>
        <v>48</v>
      </c>
      <c r="M152" s="14">
        <f>VLOOKUP(A152,Sheet4!$A$6:$J$152,4,0)</f>
        <v>2123</v>
      </c>
      <c r="N152" s="14">
        <f>VLOOKUP(A152,Sheet4!$A$6:$J$152,5,0)</f>
        <v>2677</v>
      </c>
      <c r="O152" s="14">
        <v>1150</v>
      </c>
      <c r="P152" s="13" t="s">
        <v>53</v>
      </c>
      <c r="Q152" s="14">
        <f>VLOOKUP(A152,Sheet4!$A$6:$J$152,8,0)</f>
        <v>308</v>
      </c>
      <c r="R152" s="14">
        <f>VLOOKUP(A152,Sheet4!$A$6:$J$152,9,0)</f>
        <v>240</v>
      </c>
      <c r="S152" s="14">
        <f>VLOOKUP(A152,Sheet4!$A$6:$J$152,10,0)</f>
        <v>68</v>
      </c>
      <c r="T152" s="14"/>
      <c r="U152" s="14">
        <f t="shared" si="18"/>
        <v>24204</v>
      </c>
      <c r="V152" s="14"/>
      <c r="W152">
        <v>1</v>
      </c>
    </row>
    <row r="153" spans="1:22" s="3" customFormat="1" ht="15">
      <c r="A153" s="22" t="s">
        <v>184</v>
      </c>
      <c r="B153" s="25">
        <v>617001</v>
      </c>
      <c r="C153" s="16">
        <f t="shared" si="16"/>
        <v>0</v>
      </c>
      <c r="D153" s="16">
        <f>VLOOKUP(A153,Sheet2!$A$6:$C$212,2,0)</f>
        <v>0</v>
      </c>
      <c r="E153" s="16">
        <f>VLOOKUP(A153,Sheet2!$A$6:$C$212,3,0)</f>
        <v>0</v>
      </c>
      <c r="F153" s="17">
        <v>1150</v>
      </c>
      <c r="G153" s="17">
        <v>1950</v>
      </c>
      <c r="H153" s="12">
        <v>0.6</v>
      </c>
      <c r="I153" s="16">
        <f t="shared" si="17"/>
        <v>0</v>
      </c>
      <c r="J153" s="16">
        <f t="shared" si="19"/>
        <v>0</v>
      </c>
      <c r="K153" s="16">
        <f t="shared" si="20"/>
        <v>0</v>
      </c>
      <c r="L153" s="16">
        <v>0</v>
      </c>
      <c r="M153" s="16">
        <v>0</v>
      </c>
      <c r="N153" s="16">
        <v>0</v>
      </c>
      <c r="O153" s="16">
        <v>1150</v>
      </c>
      <c r="P153" s="16">
        <v>0.6</v>
      </c>
      <c r="Q153" s="16">
        <v>0</v>
      </c>
      <c r="R153" s="16">
        <v>0</v>
      </c>
      <c r="S153" s="16">
        <v>0</v>
      </c>
      <c r="T153" s="16"/>
      <c r="U153" s="16">
        <f t="shared" si="18"/>
        <v>0</v>
      </c>
      <c r="V153" s="16"/>
    </row>
    <row r="154" spans="1:22" s="3" customFormat="1" ht="15">
      <c r="A154" s="12" t="s">
        <v>185</v>
      </c>
      <c r="B154" s="25">
        <v>617002</v>
      </c>
      <c r="C154" s="16">
        <f t="shared" si="16"/>
        <v>61747</v>
      </c>
      <c r="D154" s="16">
        <f>VLOOKUP(A154,Sheet2!$A$6:$C$212,2,0)</f>
        <v>43658</v>
      </c>
      <c r="E154" s="16">
        <f>VLOOKUP(A154,Sheet2!$A$6:$C$212,3,0)</f>
        <v>18089</v>
      </c>
      <c r="F154" s="17">
        <v>1150</v>
      </c>
      <c r="G154" s="17">
        <v>1950</v>
      </c>
      <c r="H154" s="12">
        <v>0.6</v>
      </c>
      <c r="I154" s="16">
        <f t="shared" si="17"/>
        <v>8548</v>
      </c>
      <c r="J154" s="16">
        <f t="shared" si="19"/>
        <v>5129</v>
      </c>
      <c r="K154" s="16">
        <f t="shared" si="20"/>
        <v>3419</v>
      </c>
      <c r="L154" s="16">
        <v>0</v>
      </c>
      <c r="M154" s="16">
        <v>0</v>
      </c>
      <c r="N154" s="16">
        <v>0</v>
      </c>
      <c r="O154" s="16">
        <v>1150</v>
      </c>
      <c r="P154" s="16">
        <v>0.6</v>
      </c>
      <c r="Q154" s="16">
        <v>0</v>
      </c>
      <c r="R154" s="16">
        <v>0</v>
      </c>
      <c r="S154" s="16">
        <v>0</v>
      </c>
      <c r="T154" s="16"/>
      <c r="U154" s="16">
        <f t="shared" si="18"/>
        <v>5129</v>
      </c>
      <c r="V154" s="16"/>
    </row>
    <row r="155" spans="1:22" s="3" customFormat="1" ht="15">
      <c r="A155" s="12" t="s">
        <v>186</v>
      </c>
      <c r="B155" s="25">
        <v>617003</v>
      </c>
      <c r="C155" s="16">
        <f t="shared" si="16"/>
        <v>20890</v>
      </c>
      <c r="D155" s="16">
        <f>VLOOKUP(A155,Sheet2!$A$6:$C$212,2,0)</f>
        <v>15555</v>
      </c>
      <c r="E155" s="16">
        <f>VLOOKUP(A155,Sheet2!$A$6:$C$212,3,0)</f>
        <v>5335</v>
      </c>
      <c r="F155" s="17">
        <v>1150</v>
      </c>
      <c r="G155" s="17">
        <v>1950</v>
      </c>
      <c r="H155" s="12">
        <v>0.6</v>
      </c>
      <c r="I155" s="16">
        <f t="shared" si="17"/>
        <v>2829</v>
      </c>
      <c r="J155" s="16">
        <f t="shared" si="19"/>
        <v>1697</v>
      </c>
      <c r="K155" s="16">
        <f t="shared" si="20"/>
        <v>1132</v>
      </c>
      <c r="L155" s="16">
        <f>VLOOKUP(A155,Sheet4!$A$6:$J$152,3,0)</f>
        <v>5</v>
      </c>
      <c r="M155" s="16">
        <f>VLOOKUP(A155,Sheet4!$A$6:$J$152,4,0)</f>
        <v>212</v>
      </c>
      <c r="N155" s="16">
        <f>VLOOKUP(A155,Sheet4!$A$6:$J$152,5,0)</f>
        <v>288</v>
      </c>
      <c r="O155" s="16">
        <v>1150</v>
      </c>
      <c r="P155" s="16">
        <v>0.6</v>
      </c>
      <c r="Q155" s="16">
        <f>VLOOKUP(A155,Sheet4!$A$6:$J$152,8,0)</f>
        <v>33</v>
      </c>
      <c r="R155" s="16">
        <f>VLOOKUP(A155,Sheet4!$A$6:$J$152,9,0)</f>
        <v>20</v>
      </c>
      <c r="S155" s="16">
        <f>VLOOKUP(A155,Sheet4!$A$6:$J$152,10,0)</f>
        <v>13</v>
      </c>
      <c r="T155" s="16"/>
      <c r="U155" s="16">
        <f t="shared" si="18"/>
        <v>1717</v>
      </c>
      <c r="V155" s="16"/>
    </row>
    <row r="156" spans="1:22" s="3" customFormat="1" ht="15">
      <c r="A156" s="12" t="s">
        <v>187</v>
      </c>
      <c r="B156" s="25">
        <v>617004</v>
      </c>
      <c r="C156" s="16">
        <f t="shared" si="16"/>
        <v>74477</v>
      </c>
      <c r="D156" s="16">
        <f>VLOOKUP(A156,Sheet2!$A$6:$C$212,2,0)</f>
        <v>54850</v>
      </c>
      <c r="E156" s="16">
        <f>VLOOKUP(A156,Sheet2!$A$6:$C$212,3,0)</f>
        <v>19627</v>
      </c>
      <c r="F156" s="17">
        <v>1150</v>
      </c>
      <c r="G156" s="17">
        <v>1950</v>
      </c>
      <c r="H156" s="12">
        <v>0.8</v>
      </c>
      <c r="I156" s="16">
        <f t="shared" si="17"/>
        <v>10135</v>
      </c>
      <c r="J156" s="16">
        <f t="shared" si="19"/>
        <v>8108</v>
      </c>
      <c r="K156" s="16">
        <f t="shared" si="20"/>
        <v>2027</v>
      </c>
      <c r="L156" s="16">
        <f>VLOOKUP(A156,Sheet4!$A$6:$J$152,3,0)</f>
        <v>17</v>
      </c>
      <c r="M156" s="16">
        <f>VLOOKUP(A156,Sheet4!$A$6:$J$152,4,0)</f>
        <v>465</v>
      </c>
      <c r="N156" s="16">
        <f>VLOOKUP(A156,Sheet4!$A$6:$J$152,5,0)</f>
        <v>1235</v>
      </c>
      <c r="O156" s="16">
        <v>1150</v>
      </c>
      <c r="P156" s="16">
        <v>0.8</v>
      </c>
      <c r="Q156" s="16">
        <f>VLOOKUP(A156,Sheet4!$A$6:$J$152,8,0)</f>
        <v>142</v>
      </c>
      <c r="R156" s="16">
        <f>VLOOKUP(A156,Sheet4!$A$6:$J$152,9,0)</f>
        <v>114</v>
      </c>
      <c r="S156" s="16">
        <f>VLOOKUP(A156,Sheet4!$A$6:$J$152,10,0)</f>
        <v>28</v>
      </c>
      <c r="T156" s="16"/>
      <c r="U156" s="16">
        <f t="shared" si="18"/>
        <v>8222</v>
      </c>
      <c r="V156" s="16" t="s">
        <v>188</v>
      </c>
    </row>
    <row r="157" spans="1:22" s="3" customFormat="1" ht="15">
      <c r="A157" s="12" t="s">
        <v>189</v>
      </c>
      <c r="B157" s="25">
        <v>617005</v>
      </c>
      <c r="C157" s="16">
        <f t="shared" si="16"/>
        <v>82842</v>
      </c>
      <c r="D157" s="16">
        <f>VLOOKUP(A157,Sheet2!$A$6:$C$212,2,0)</f>
        <v>60832</v>
      </c>
      <c r="E157" s="16">
        <f>VLOOKUP(A157,Sheet2!$A$6:$C$212,3,0)</f>
        <v>22010</v>
      </c>
      <c r="F157" s="17">
        <v>1150</v>
      </c>
      <c r="G157" s="17">
        <v>1950</v>
      </c>
      <c r="H157" s="12">
        <v>0.8</v>
      </c>
      <c r="I157" s="16">
        <f t="shared" si="17"/>
        <v>11288</v>
      </c>
      <c r="J157" s="16">
        <f t="shared" si="19"/>
        <v>9030</v>
      </c>
      <c r="K157" s="16">
        <f t="shared" si="20"/>
        <v>2258</v>
      </c>
      <c r="L157" s="16">
        <f>VLOOKUP(A157,Sheet4!$A$6:$J$152,3,0)</f>
        <v>26</v>
      </c>
      <c r="M157" s="16">
        <f>VLOOKUP(A157,Sheet4!$A$6:$J$152,4,0)</f>
        <v>1446</v>
      </c>
      <c r="N157" s="16">
        <f>VLOOKUP(A157,Sheet4!$A$6:$J$152,5,0)</f>
        <v>1154</v>
      </c>
      <c r="O157" s="16">
        <v>1150</v>
      </c>
      <c r="P157" s="16">
        <v>0.8</v>
      </c>
      <c r="Q157" s="16">
        <f>VLOOKUP(A157,Sheet4!$A$6:$J$152,8,0)</f>
        <v>133</v>
      </c>
      <c r="R157" s="16">
        <f>VLOOKUP(A157,Sheet4!$A$6:$J$152,9,0)</f>
        <v>106</v>
      </c>
      <c r="S157" s="16">
        <f>VLOOKUP(A157,Sheet4!$A$6:$J$152,10,0)</f>
        <v>27</v>
      </c>
      <c r="T157" s="16"/>
      <c r="U157" s="16">
        <f t="shared" si="18"/>
        <v>9136</v>
      </c>
      <c r="V157" s="16"/>
    </row>
    <row r="158" spans="1:23" ht="15">
      <c r="A158" s="13" t="s">
        <v>190</v>
      </c>
      <c r="B158" s="13"/>
      <c r="C158" s="14">
        <f t="shared" si="16"/>
        <v>50287</v>
      </c>
      <c r="D158" s="14">
        <f>VLOOKUP(A158,Sheet2!$A$6:$C$212,2,0)</f>
        <v>36838</v>
      </c>
      <c r="E158" s="14">
        <f>VLOOKUP(A158,Sheet2!$A$6:$C$212,3,0)</f>
        <v>13449</v>
      </c>
      <c r="F158" s="15">
        <v>1150</v>
      </c>
      <c r="G158" s="15">
        <v>1950</v>
      </c>
      <c r="H158" s="13">
        <v>0.8</v>
      </c>
      <c r="I158" s="14">
        <f t="shared" si="17"/>
        <v>6859</v>
      </c>
      <c r="J158" s="14">
        <f t="shared" si="19"/>
        <v>5487</v>
      </c>
      <c r="K158" s="14">
        <f t="shared" si="20"/>
        <v>1372</v>
      </c>
      <c r="L158" s="14">
        <f>VLOOKUP(A158,Sheet4!$A$6:$J$152,3,0)</f>
        <v>30</v>
      </c>
      <c r="M158" s="14">
        <f>VLOOKUP(A158,Sheet4!$A$6:$J$152,4,0)</f>
        <v>1608</v>
      </c>
      <c r="N158" s="14">
        <f>VLOOKUP(A158,Sheet4!$A$6:$J$152,5,0)</f>
        <v>1392</v>
      </c>
      <c r="O158" s="14">
        <v>1150</v>
      </c>
      <c r="P158" s="13">
        <v>0.8</v>
      </c>
      <c r="Q158" s="14">
        <f>VLOOKUP(A158,Sheet4!$A$6:$J$152,8,0)</f>
        <v>160</v>
      </c>
      <c r="R158" s="14">
        <f>VLOOKUP(A158,Sheet4!$A$6:$J$152,9,0)</f>
        <v>128</v>
      </c>
      <c r="S158" s="14">
        <f>VLOOKUP(A158,Sheet4!$A$6:$J$152,10,0)</f>
        <v>32</v>
      </c>
      <c r="T158" s="14"/>
      <c r="U158" s="14">
        <f t="shared" si="18"/>
        <v>5615</v>
      </c>
      <c r="V158" s="14"/>
      <c r="W158">
        <v>1</v>
      </c>
    </row>
    <row r="159" spans="1:22" s="3" customFormat="1" ht="15">
      <c r="A159" s="12" t="s">
        <v>190</v>
      </c>
      <c r="B159" s="25">
        <v>617006</v>
      </c>
      <c r="C159" s="16">
        <f t="shared" si="16"/>
        <v>50287</v>
      </c>
      <c r="D159" s="16">
        <f>VLOOKUP(A159,Sheet2!$A$6:$C$212,2,0)</f>
        <v>36838</v>
      </c>
      <c r="E159" s="16">
        <f>VLOOKUP(A159,Sheet2!$A$6:$C$212,3,0)</f>
        <v>13449</v>
      </c>
      <c r="F159" s="17">
        <v>1150</v>
      </c>
      <c r="G159" s="17">
        <v>1950</v>
      </c>
      <c r="H159" s="12">
        <v>0.8</v>
      </c>
      <c r="I159" s="16">
        <f t="shared" si="17"/>
        <v>6859</v>
      </c>
      <c r="J159" s="16">
        <f t="shared" si="19"/>
        <v>5487</v>
      </c>
      <c r="K159" s="16">
        <f t="shared" si="20"/>
        <v>1372</v>
      </c>
      <c r="L159" s="16">
        <f>VLOOKUP(A159,Sheet4!$A$6:$J$152,3,0)</f>
        <v>30</v>
      </c>
      <c r="M159" s="16">
        <f>VLOOKUP(A159,Sheet4!$A$6:$J$152,4,0)</f>
        <v>1608</v>
      </c>
      <c r="N159" s="16">
        <f>VLOOKUP(A159,Sheet4!$A$6:$J$152,5,0)</f>
        <v>1392</v>
      </c>
      <c r="O159" s="16">
        <v>1150</v>
      </c>
      <c r="P159" s="16">
        <v>0.8</v>
      </c>
      <c r="Q159" s="16">
        <f>VLOOKUP(A159,Sheet4!$A$6:$J$152,8,0)</f>
        <v>160</v>
      </c>
      <c r="R159" s="16">
        <f>VLOOKUP(A159,Sheet4!$A$6:$J$152,9,0)</f>
        <v>128</v>
      </c>
      <c r="S159" s="16">
        <f>VLOOKUP(A159,Sheet4!$A$6:$J$152,10,0)</f>
        <v>32</v>
      </c>
      <c r="T159" s="16"/>
      <c r="U159" s="16">
        <f t="shared" si="18"/>
        <v>5615</v>
      </c>
      <c r="V159" s="16"/>
    </row>
    <row r="160" spans="1:23" ht="15">
      <c r="A160" s="13" t="s">
        <v>191</v>
      </c>
      <c r="B160" s="13"/>
      <c r="C160" s="14">
        <f t="shared" si="16"/>
        <v>48047</v>
      </c>
      <c r="D160" s="14">
        <f>VLOOKUP(A160,Sheet2!$A$6:$C$212,2,0)</f>
        <v>34705</v>
      </c>
      <c r="E160" s="14">
        <f>VLOOKUP(A160,Sheet2!$A$6:$C$212,3,0)</f>
        <v>13342</v>
      </c>
      <c r="F160" s="15">
        <v>1150</v>
      </c>
      <c r="G160" s="15">
        <v>1950</v>
      </c>
      <c r="H160" s="13">
        <v>0.8</v>
      </c>
      <c r="I160" s="14">
        <f t="shared" si="17"/>
        <v>6593</v>
      </c>
      <c r="J160" s="14">
        <f t="shared" si="19"/>
        <v>5274</v>
      </c>
      <c r="K160" s="14">
        <f t="shared" si="20"/>
        <v>1319</v>
      </c>
      <c r="L160" s="14">
        <f>VLOOKUP(A160,Sheet4!$A$6:$J$152,3,0)</f>
        <v>106</v>
      </c>
      <c r="M160" s="14">
        <f>VLOOKUP(A160,Sheet4!$A$6:$J$152,4,0)</f>
        <v>5011</v>
      </c>
      <c r="N160" s="14">
        <f>VLOOKUP(A160,Sheet4!$A$6:$J$152,5,0)</f>
        <v>5589</v>
      </c>
      <c r="O160" s="14">
        <v>1150</v>
      </c>
      <c r="P160" s="13">
        <v>0.8</v>
      </c>
      <c r="Q160" s="14">
        <f>VLOOKUP(A160,Sheet4!$A$6:$J$152,8,0)</f>
        <v>643</v>
      </c>
      <c r="R160" s="14">
        <f>VLOOKUP(A160,Sheet4!$A$6:$J$152,9,0)</f>
        <v>514</v>
      </c>
      <c r="S160" s="14">
        <f>VLOOKUP(A160,Sheet4!$A$6:$J$152,10,0)</f>
        <v>129</v>
      </c>
      <c r="T160" s="14"/>
      <c r="U160" s="14">
        <f t="shared" si="18"/>
        <v>5788</v>
      </c>
      <c r="V160" s="14"/>
      <c r="W160">
        <v>1</v>
      </c>
    </row>
    <row r="161" spans="1:22" s="3" customFormat="1" ht="15">
      <c r="A161" s="12" t="s">
        <v>191</v>
      </c>
      <c r="B161" s="25">
        <v>617007</v>
      </c>
      <c r="C161" s="16">
        <f t="shared" si="16"/>
        <v>48047</v>
      </c>
      <c r="D161" s="16">
        <f>VLOOKUP(A161,Sheet2!$A$6:$C$212,2,0)</f>
        <v>34705</v>
      </c>
      <c r="E161" s="16">
        <f>VLOOKUP(A161,Sheet2!$A$6:$C$212,3,0)</f>
        <v>13342</v>
      </c>
      <c r="F161" s="17">
        <v>1150</v>
      </c>
      <c r="G161" s="17">
        <v>1950</v>
      </c>
      <c r="H161" s="12">
        <v>0.8</v>
      </c>
      <c r="I161" s="16">
        <f t="shared" si="17"/>
        <v>6593</v>
      </c>
      <c r="J161" s="16">
        <f t="shared" si="19"/>
        <v>5274</v>
      </c>
      <c r="K161" s="16">
        <f t="shared" si="20"/>
        <v>1319</v>
      </c>
      <c r="L161" s="16">
        <f>VLOOKUP(A161,Sheet4!$A$6:$J$152,3,0)</f>
        <v>106</v>
      </c>
      <c r="M161" s="16">
        <f>VLOOKUP(A161,Sheet4!$A$6:$J$152,4,0)</f>
        <v>5011</v>
      </c>
      <c r="N161" s="16">
        <f>VLOOKUP(A161,Sheet4!$A$6:$J$152,5,0)</f>
        <v>5589</v>
      </c>
      <c r="O161" s="16">
        <v>1150</v>
      </c>
      <c r="P161" s="16">
        <v>0.8</v>
      </c>
      <c r="Q161" s="16">
        <f>VLOOKUP(A161,Sheet4!$A$6:$J$152,8,0)</f>
        <v>643</v>
      </c>
      <c r="R161" s="16">
        <f>VLOOKUP(A161,Sheet4!$A$6:$J$152,9,0)</f>
        <v>514</v>
      </c>
      <c r="S161" s="16">
        <f>VLOOKUP(A161,Sheet4!$A$6:$J$152,10,0)</f>
        <v>129</v>
      </c>
      <c r="T161" s="16"/>
      <c r="U161" s="16">
        <f t="shared" si="18"/>
        <v>5788</v>
      </c>
      <c r="V161" s="16"/>
    </row>
    <row r="162" spans="1:23" ht="15">
      <c r="A162" s="13" t="s">
        <v>192</v>
      </c>
      <c r="B162" s="13"/>
      <c r="C162" s="14">
        <f t="shared" si="16"/>
        <v>53351</v>
      </c>
      <c r="D162" s="14">
        <f>VLOOKUP(A162,Sheet2!$A$6:$C$212,2,0)</f>
        <v>35039</v>
      </c>
      <c r="E162" s="14">
        <f>VLOOKUP(A162,Sheet2!$A$6:$C$212,3,0)</f>
        <v>18312</v>
      </c>
      <c r="F162" s="15">
        <v>1150</v>
      </c>
      <c r="G162" s="15">
        <v>1950</v>
      </c>
      <c r="H162" s="13">
        <v>0.8</v>
      </c>
      <c r="I162" s="14">
        <f t="shared" si="17"/>
        <v>7600</v>
      </c>
      <c r="J162" s="14">
        <f t="shared" si="19"/>
        <v>6080</v>
      </c>
      <c r="K162" s="14">
        <f t="shared" si="20"/>
        <v>1520</v>
      </c>
      <c r="L162" s="14">
        <f>VLOOKUP(A162,Sheet4!$A$6:$J$152,3,0)</f>
        <v>101</v>
      </c>
      <c r="M162" s="14">
        <f>VLOOKUP(A162,Sheet4!$A$6:$J$152,4,0)</f>
        <v>5040</v>
      </c>
      <c r="N162" s="14">
        <f>VLOOKUP(A162,Sheet4!$A$6:$J$152,5,0)</f>
        <v>5060</v>
      </c>
      <c r="O162" s="14">
        <v>1150</v>
      </c>
      <c r="P162" s="13">
        <v>0.8</v>
      </c>
      <c r="Q162" s="14">
        <f>VLOOKUP(A162,Sheet4!$A$6:$J$152,8,0)</f>
        <v>582</v>
      </c>
      <c r="R162" s="14">
        <f>VLOOKUP(A162,Sheet4!$A$6:$J$152,9,0)</f>
        <v>466</v>
      </c>
      <c r="S162" s="14">
        <f>VLOOKUP(A162,Sheet4!$A$6:$J$152,10,0)</f>
        <v>116</v>
      </c>
      <c r="T162" s="14">
        <v>-200</v>
      </c>
      <c r="U162" s="14">
        <f t="shared" si="18"/>
        <v>6346</v>
      </c>
      <c r="V162" s="14"/>
      <c r="W162">
        <v>1</v>
      </c>
    </row>
    <row r="163" spans="1:22" s="3" customFormat="1" ht="15">
      <c r="A163" s="12" t="s">
        <v>192</v>
      </c>
      <c r="B163" s="25">
        <v>617008</v>
      </c>
      <c r="C163" s="16">
        <f t="shared" si="16"/>
        <v>53351</v>
      </c>
      <c r="D163" s="16">
        <f>VLOOKUP(A163,Sheet2!$A$6:$C$212,2,0)</f>
        <v>35039</v>
      </c>
      <c r="E163" s="16">
        <f>VLOOKUP(A163,Sheet2!$A$6:$C$212,3,0)</f>
        <v>18312</v>
      </c>
      <c r="F163" s="17">
        <v>1150</v>
      </c>
      <c r="G163" s="17">
        <v>1950</v>
      </c>
      <c r="H163" s="12">
        <v>0.8</v>
      </c>
      <c r="I163" s="16">
        <f t="shared" si="17"/>
        <v>7600</v>
      </c>
      <c r="J163" s="16">
        <f t="shared" si="19"/>
        <v>6080</v>
      </c>
      <c r="K163" s="16">
        <f t="shared" si="20"/>
        <v>1520</v>
      </c>
      <c r="L163" s="16">
        <f>VLOOKUP(A163,Sheet4!$A$6:$J$152,3,0)</f>
        <v>101</v>
      </c>
      <c r="M163" s="16">
        <f>VLOOKUP(A163,Sheet4!$A$6:$J$152,4,0)</f>
        <v>5040</v>
      </c>
      <c r="N163" s="16">
        <f>VLOOKUP(A163,Sheet4!$A$6:$J$152,5,0)</f>
        <v>5060</v>
      </c>
      <c r="O163" s="16">
        <v>1150</v>
      </c>
      <c r="P163" s="16">
        <v>0.8</v>
      </c>
      <c r="Q163" s="16">
        <f>VLOOKUP(A163,Sheet4!$A$6:$J$152,8,0)</f>
        <v>582</v>
      </c>
      <c r="R163" s="16">
        <f>VLOOKUP(A163,Sheet4!$A$6:$J$152,9,0)</f>
        <v>466</v>
      </c>
      <c r="S163" s="16">
        <f>VLOOKUP(A163,Sheet4!$A$6:$J$152,10,0)</f>
        <v>116</v>
      </c>
      <c r="T163" s="16">
        <v>-200</v>
      </c>
      <c r="U163" s="16">
        <f t="shared" si="18"/>
        <v>6346</v>
      </c>
      <c r="V163" s="16"/>
    </row>
    <row r="164" spans="1:23" ht="15">
      <c r="A164" s="13" t="s">
        <v>193</v>
      </c>
      <c r="B164" s="13"/>
      <c r="C164" s="14">
        <f t="shared" si="16"/>
        <v>130955</v>
      </c>
      <c r="D164" s="14">
        <f>VLOOKUP(A164,Sheet2!$A$6:$C$212,2,0)</f>
        <v>87740</v>
      </c>
      <c r="E164" s="14">
        <f>VLOOKUP(A164,Sheet2!$A$6:$C$212,3,0)</f>
        <v>43215</v>
      </c>
      <c r="F164" s="15">
        <v>1150</v>
      </c>
      <c r="G164" s="15">
        <v>1950</v>
      </c>
      <c r="H164" s="13">
        <v>0.8</v>
      </c>
      <c r="I164" s="14">
        <f t="shared" si="17"/>
        <v>18517</v>
      </c>
      <c r="J164" s="14">
        <f t="shared" si="19"/>
        <v>14814</v>
      </c>
      <c r="K164" s="14">
        <f t="shared" si="20"/>
        <v>3703</v>
      </c>
      <c r="L164" s="14">
        <f>VLOOKUP(A164,Sheet4!$A$6:$J$152,3,0)</f>
        <v>117</v>
      </c>
      <c r="M164" s="14">
        <f>VLOOKUP(A164,Sheet4!$A$6:$J$152,4,0)</f>
        <v>6838</v>
      </c>
      <c r="N164" s="14">
        <f>VLOOKUP(A164,Sheet4!$A$6:$J$152,5,0)</f>
        <v>4862</v>
      </c>
      <c r="O164" s="14">
        <v>1150</v>
      </c>
      <c r="P164" s="13">
        <v>0.8</v>
      </c>
      <c r="Q164" s="14">
        <f>VLOOKUP(A164,Sheet4!$A$6:$J$152,8,0)</f>
        <v>559</v>
      </c>
      <c r="R164" s="14">
        <f>VLOOKUP(A164,Sheet4!$A$6:$J$152,9,0)</f>
        <v>447</v>
      </c>
      <c r="S164" s="14">
        <f>VLOOKUP(A164,Sheet4!$A$6:$J$152,10,0)</f>
        <v>112</v>
      </c>
      <c r="T164" s="14">
        <v>-420</v>
      </c>
      <c r="U164" s="14">
        <f t="shared" si="18"/>
        <v>14841</v>
      </c>
      <c r="V164" s="14"/>
      <c r="W164">
        <v>1</v>
      </c>
    </row>
    <row r="165" spans="1:22" s="3" customFormat="1" ht="15">
      <c r="A165" s="12" t="s">
        <v>193</v>
      </c>
      <c r="B165" s="25">
        <v>617009</v>
      </c>
      <c r="C165" s="16">
        <f t="shared" si="16"/>
        <v>130955</v>
      </c>
      <c r="D165" s="16">
        <f>VLOOKUP(A165,Sheet2!$A$6:$C$212,2,0)</f>
        <v>87740</v>
      </c>
      <c r="E165" s="16">
        <f>VLOOKUP(A165,Sheet2!$A$6:$C$212,3,0)</f>
        <v>43215</v>
      </c>
      <c r="F165" s="17">
        <v>1150</v>
      </c>
      <c r="G165" s="17">
        <v>1950</v>
      </c>
      <c r="H165" s="12">
        <v>0.8</v>
      </c>
      <c r="I165" s="16">
        <f t="shared" si="17"/>
        <v>18517</v>
      </c>
      <c r="J165" s="16">
        <f t="shared" si="19"/>
        <v>14814</v>
      </c>
      <c r="K165" s="16">
        <f t="shared" si="20"/>
        <v>3703</v>
      </c>
      <c r="L165" s="16">
        <f>VLOOKUP(A165,Sheet4!$A$6:$J$152,3,0)</f>
        <v>117</v>
      </c>
      <c r="M165" s="16">
        <f>VLOOKUP(A165,Sheet4!$A$6:$J$152,4,0)</f>
        <v>6838</v>
      </c>
      <c r="N165" s="16">
        <f>VLOOKUP(A165,Sheet4!$A$6:$J$152,5,0)</f>
        <v>4862</v>
      </c>
      <c r="O165" s="16">
        <v>1150</v>
      </c>
      <c r="P165" s="16">
        <v>0.8</v>
      </c>
      <c r="Q165" s="16">
        <f>VLOOKUP(A165,Sheet4!$A$6:$J$152,8,0)</f>
        <v>559</v>
      </c>
      <c r="R165" s="16">
        <f>VLOOKUP(A165,Sheet4!$A$6:$J$152,9,0)</f>
        <v>447</v>
      </c>
      <c r="S165" s="16">
        <f>VLOOKUP(A165,Sheet4!$A$6:$J$152,10,0)</f>
        <v>112</v>
      </c>
      <c r="T165" s="16">
        <v>-420</v>
      </c>
      <c r="U165" s="16">
        <f t="shared" si="18"/>
        <v>14841</v>
      </c>
      <c r="V165" s="16"/>
    </row>
    <row r="166" spans="1:23" ht="15">
      <c r="A166" s="13" t="s">
        <v>194</v>
      </c>
      <c r="B166" s="13"/>
      <c r="C166" s="14">
        <f t="shared" si="16"/>
        <v>328194</v>
      </c>
      <c r="D166" s="14">
        <f>SUM(D167:D172)</f>
        <v>239811</v>
      </c>
      <c r="E166" s="14">
        <f>SUM(E167:E172)</f>
        <v>88383</v>
      </c>
      <c r="F166" s="15">
        <v>1150</v>
      </c>
      <c r="G166" s="15">
        <v>1950</v>
      </c>
      <c r="H166" s="13" t="s">
        <v>53</v>
      </c>
      <c r="I166" s="14">
        <f t="shared" si="17"/>
        <v>44813</v>
      </c>
      <c r="J166" s="14">
        <f>SUM(J167:J172)</f>
        <v>34824</v>
      </c>
      <c r="K166" s="14">
        <f t="shared" si="20"/>
        <v>9989</v>
      </c>
      <c r="L166" s="14">
        <f>VLOOKUP(A166,Sheet4!$A$6:$J$152,3,0)</f>
        <v>242</v>
      </c>
      <c r="M166" s="14">
        <f>VLOOKUP(A166,Sheet4!$A$6:$J$152,4,0)</f>
        <v>8665</v>
      </c>
      <c r="N166" s="14">
        <f>VLOOKUP(A166,Sheet4!$A$6:$J$152,5,0)</f>
        <v>15535</v>
      </c>
      <c r="O166" s="14">
        <v>1150</v>
      </c>
      <c r="P166" s="13" t="s">
        <v>53</v>
      </c>
      <c r="Q166" s="14">
        <f>VLOOKUP(A166,Sheet4!$A$6:$J$152,8,0)</f>
        <v>1787</v>
      </c>
      <c r="R166" s="14">
        <f>VLOOKUP(A166,Sheet4!$A$6:$J$152,9,0)</f>
        <v>1666</v>
      </c>
      <c r="S166" s="14">
        <f>VLOOKUP(A166,Sheet4!$A$6:$J$152,10,0)</f>
        <v>121</v>
      </c>
      <c r="T166" s="14"/>
      <c r="U166" s="14">
        <f t="shared" si="18"/>
        <v>36490</v>
      </c>
      <c r="V166" s="14"/>
      <c r="W166">
        <v>1</v>
      </c>
    </row>
    <row r="167" spans="1:22" s="3" customFormat="1" ht="15">
      <c r="A167" s="22" t="s">
        <v>195</v>
      </c>
      <c r="B167" s="25">
        <v>618001</v>
      </c>
      <c r="C167" s="16">
        <f t="shared" si="16"/>
        <v>7543</v>
      </c>
      <c r="D167" s="16">
        <f>VLOOKUP(A167,Sheet2!$A$6:$C$212,2,0)</f>
        <v>4216</v>
      </c>
      <c r="E167" s="16">
        <f>VLOOKUP(A167,Sheet2!$A$6:$C$212,3,0)</f>
        <v>3327</v>
      </c>
      <c r="F167" s="17">
        <v>1150</v>
      </c>
      <c r="G167" s="17">
        <v>1950</v>
      </c>
      <c r="H167" s="12">
        <v>0.6</v>
      </c>
      <c r="I167" s="16">
        <f t="shared" si="17"/>
        <v>1134</v>
      </c>
      <c r="J167" s="16">
        <f t="shared" si="19"/>
        <v>680</v>
      </c>
      <c r="K167" s="16">
        <f t="shared" si="20"/>
        <v>454</v>
      </c>
      <c r="L167" s="16">
        <v>0</v>
      </c>
      <c r="M167" s="16">
        <v>0</v>
      </c>
      <c r="N167" s="16">
        <v>0</v>
      </c>
      <c r="O167" s="16">
        <v>1150</v>
      </c>
      <c r="P167" s="16">
        <v>0.6</v>
      </c>
      <c r="Q167" s="16">
        <v>0</v>
      </c>
      <c r="R167" s="16">
        <v>0</v>
      </c>
      <c r="S167" s="16">
        <v>0</v>
      </c>
      <c r="T167" s="16"/>
      <c r="U167" s="16">
        <f t="shared" si="18"/>
        <v>680</v>
      </c>
      <c r="V167" s="16"/>
    </row>
    <row r="168" spans="1:22" s="3" customFormat="1" ht="15">
      <c r="A168" s="25" t="s">
        <v>196</v>
      </c>
      <c r="B168" s="25">
        <v>618002</v>
      </c>
      <c r="C168" s="16">
        <f t="shared" si="16"/>
        <v>112641</v>
      </c>
      <c r="D168" s="16">
        <f>VLOOKUP(A168,Sheet2!$A$6:$C$212,2,0)</f>
        <v>83588</v>
      </c>
      <c r="E168" s="16">
        <f>VLOOKUP(A168,Sheet2!$A$6:$C$212,3,0)</f>
        <v>29053</v>
      </c>
      <c r="F168" s="17">
        <v>1150</v>
      </c>
      <c r="G168" s="17">
        <v>1950</v>
      </c>
      <c r="H168" s="12">
        <v>0.6</v>
      </c>
      <c r="I168" s="16">
        <f t="shared" si="17"/>
        <v>15278</v>
      </c>
      <c r="J168" s="16">
        <f t="shared" si="19"/>
        <v>9167</v>
      </c>
      <c r="K168" s="16">
        <f t="shared" si="20"/>
        <v>6111</v>
      </c>
      <c r="L168" s="16">
        <f>VLOOKUP(A168,Sheet4!$A$6:$J$152,3,0)</f>
        <v>4</v>
      </c>
      <c r="M168" s="16">
        <f>VLOOKUP(A168,Sheet4!$A$6:$J$152,4,0)</f>
        <v>279</v>
      </c>
      <c r="N168" s="16">
        <f>VLOOKUP(A168,Sheet4!$A$6:$J$152,5,0)</f>
        <v>121</v>
      </c>
      <c r="O168" s="16">
        <v>1150</v>
      </c>
      <c r="P168" s="16">
        <v>0.6</v>
      </c>
      <c r="Q168" s="16">
        <f>VLOOKUP(A168,Sheet4!$A$6:$J$152,8,0)</f>
        <v>14</v>
      </c>
      <c r="R168" s="16">
        <f>VLOOKUP(A168,Sheet4!$A$6:$J$152,9,0)</f>
        <v>8</v>
      </c>
      <c r="S168" s="16">
        <f>VLOOKUP(A168,Sheet4!$A$6:$J$152,10,0)</f>
        <v>6</v>
      </c>
      <c r="T168" s="16"/>
      <c r="U168" s="16">
        <f t="shared" si="18"/>
        <v>9175</v>
      </c>
      <c r="V168" s="16"/>
    </row>
    <row r="169" spans="1:22" s="3" customFormat="1" ht="15">
      <c r="A169" s="25" t="s">
        <v>197</v>
      </c>
      <c r="B169" s="25">
        <v>618003</v>
      </c>
      <c r="C169" s="16">
        <f t="shared" si="16"/>
        <v>83126</v>
      </c>
      <c r="D169" s="16">
        <f>VLOOKUP(A169,Sheet2!$A$6:$C$212,2,0)</f>
        <v>58818</v>
      </c>
      <c r="E169" s="16">
        <f>VLOOKUP(A169,Sheet2!$A$6:$C$212,3,0)</f>
        <v>24308</v>
      </c>
      <c r="F169" s="17">
        <v>1150</v>
      </c>
      <c r="G169" s="17">
        <v>1950</v>
      </c>
      <c r="H169" s="12">
        <v>0.8</v>
      </c>
      <c r="I169" s="16">
        <f t="shared" si="17"/>
        <v>11504</v>
      </c>
      <c r="J169" s="16">
        <f t="shared" si="19"/>
        <v>9203</v>
      </c>
      <c r="K169" s="16">
        <f t="shared" si="20"/>
        <v>2301</v>
      </c>
      <c r="L169" s="16">
        <f>VLOOKUP(A169,Sheet4!$A$6:$J$152,3,0)</f>
        <v>55</v>
      </c>
      <c r="M169" s="16">
        <f>VLOOKUP(A169,Sheet4!$A$6:$J$152,4,0)</f>
        <v>1812</v>
      </c>
      <c r="N169" s="16">
        <f>VLOOKUP(A169,Sheet4!$A$6:$J$152,5,0)</f>
        <v>3688</v>
      </c>
      <c r="O169" s="16">
        <v>1150</v>
      </c>
      <c r="P169" s="16">
        <v>0.8</v>
      </c>
      <c r="Q169" s="16">
        <f>VLOOKUP(A169,Sheet4!$A$6:$J$152,8,0)</f>
        <v>424</v>
      </c>
      <c r="R169" s="16">
        <f>VLOOKUP(A169,Sheet4!$A$6:$J$152,9,0)</f>
        <v>339</v>
      </c>
      <c r="S169" s="16">
        <f>VLOOKUP(A169,Sheet4!$A$6:$J$152,10,0)</f>
        <v>85</v>
      </c>
      <c r="T169" s="16"/>
      <c r="U169" s="16">
        <f t="shared" si="18"/>
        <v>9542</v>
      </c>
      <c r="V169" s="16"/>
    </row>
    <row r="170" spans="1:22" s="3" customFormat="1" ht="15">
      <c r="A170" s="25" t="s">
        <v>198</v>
      </c>
      <c r="B170" s="25">
        <v>618005</v>
      </c>
      <c r="C170" s="16">
        <f t="shared" si="16"/>
        <v>43876</v>
      </c>
      <c r="D170" s="16">
        <f>VLOOKUP(A170,Sheet2!$A$6:$C$212,2,0)</f>
        <v>32053</v>
      </c>
      <c r="E170" s="16">
        <f>VLOOKUP(A170,Sheet2!$A$6:$C$212,3,0)</f>
        <v>11823</v>
      </c>
      <c r="F170" s="17">
        <v>1150</v>
      </c>
      <c r="G170" s="17">
        <v>1950</v>
      </c>
      <c r="H170" s="12">
        <v>1</v>
      </c>
      <c r="I170" s="16">
        <f t="shared" si="17"/>
        <v>5992</v>
      </c>
      <c r="J170" s="16">
        <f t="shared" si="19"/>
        <v>5992</v>
      </c>
      <c r="K170" s="16">
        <f t="shared" si="20"/>
        <v>0</v>
      </c>
      <c r="L170" s="16">
        <f>VLOOKUP(A170,Sheet4!$A$6:$J$152,3,0)</f>
        <v>76</v>
      </c>
      <c r="M170" s="16">
        <f>VLOOKUP(A170,Sheet4!$A$6:$J$152,4,0)</f>
        <v>3146</v>
      </c>
      <c r="N170" s="16">
        <f>VLOOKUP(A170,Sheet4!$A$6:$J$152,5,0)</f>
        <v>4454</v>
      </c>
      <c r="O170" s="16">
        <v>1150</v>
      </c>
      <c r="P170" s="16">
        <v>1</v>
      </c>
      <c r="Q170" s="16">
        <f>VLOOKUP(A170,Sheet4!$A$6:$J$152,8,0)</f>
        <v>512</v>
      </c>
      <c r="R170" s="16">
        <f>VLOOKUP(A170,Sheet4!$A$6:$J$152,9,0)</f>
        <v>512</v>
      </c>
      <c r="S170" s="16">
        <f>VLOOKUP(A170,Sheet4!$A$6:$J$152,10,0)</f>
        <v>0</v>
      </c>
      <c r="T170" s="16"/>
      <c r="U170" s="16">
        <f t="shared" si="18"/>
        <v>6504</v>
      </c>
      <c r="V170" s="16"/>
    </row>
    <row r="171" spans="1:22" s="3" customFormat="1" ht="15">
      <c r="A171" s="25" t="s">
        <v>199</v>
      </c>
      <c r="B171" s="25">
        <v>618006</v>
      </c>
      <c r="C171" s="16">
        <f t="shared" si="16"/>
        <v>41774</v>
      </c>
      <c r="D171" s="16">
        <f>VLOOKUP(A171,Sheet2!$A$6:$C$212,2,0)</f>
        <v>31593</v>
      </c>
      <c r="E171" s="16">
        <f>VLOOKUP(A171,Sheet2!$A$6:$C$212,3,0)</f>
        <v>10181</v>
      </c>
      <c r="F171" s="17">
        <v>1150</v>
      </c>
      <c r="G171" s="17">
        <v>1950</v>
      </c>
      <c r="H171" s="12">
        <v>0.8</v>
      </c>
      <c r="I171" s="16">
        <f t="shared" si="17"/>
        <v>5618</v>
      </c>
      <c r="J171" s="16">
        <f t="shared" si="19"/>
        <v>4495</v>
      </c>
      <c r="K171" s="16">
        <f t="shared" si="20"/>
        <v>1123</v>
      </c>
      <c r="L171" s="16">
        <f>VLOOKUP(A171,Sheet4!$A$6:$J$152,3,0)</f>
        <v>19</v>
      </c>
      <c r="M171" s="16">
        <f>VLOOKUP(A171,Sheet4!$A$6:$J$152,4,0)</f>
        <v>617</v>
      </c>
      <c r="N171" s="16">
        <f>VLOOKUP(A171,Sheet4!$A$6:$J$152,5,0)</f>
        <v>1283</v>
      </c>
      <c r="O171" s="16">
        <v>1150</v>
      </c>
      <c r="P171" s="16">
        <v>0.8</v>
      </c>
      <c r="Q171" s="16">
        <f>VLOOKUP(A171,Sheet4!$A$6:$J$152,8,0)</f>
        <v>148</v>
      </c>
      <c r="R171" s="16">
        <f>VLOOKUP(A171,Sheet4!$A$6:$J$152,9,0)</f>
        <v>118</v>
      </c>
      <c r="S171" s="16">
        <f>VLOOKUP(A171,Sheet4!$A$6:$J$152,10,0)</f>
        <v>30</v>
      </c>
      <c r="T171" s="16"/>
      <c r="U171" s="16">
        <f t="shared" si="18"/>
        <v>4613</v>
      </c>
      <c r="V171" s="16"/>
    </row>
    <row r="172" spans="1:22" s="3" customFormat="1" ht="15">
      <c r="A172" s="12" t="s">
        <v>200</v>
      </c>
      <c r="B172" s="25">
        <v>618009</v>
      </c>
      <c r="C172" s="16">
        <f t="shared" si="16"/>
        <v>39234</v>
      </c>
      <c r="D172" s="16">
        <f>VLOOKUP(A172,Sheet2!$A$6:$C$212,2,0)</f>
        <v>29543</v>
      </c>
      <c r="E172" s="16">
        <f>VLOOKUP(A172,Sheet2!$A$6:$C$212,3,0)</f>
        <v>9691</v>
      </c>
      <c r="F172" s="17">
        <v>1150</v>
      </c>
      <c r="G172" s="17">
        <v>1950</v>
      </c>
      <c r="H172" s="12">
        <v>1</v>
      </c>
      <c r="I172" s="16">
        <f t="shared" si="17"/>
        <v>5287</v>
      </c>
      <c r="J172" s="16">
        <f t="shared" si="19"/>
        <v>5287</v>
      </c>
      <c r="K172" s="16">
        <f t="shared" si="20"/>
        <v>0</v>
      </c>
      <c r="L172" s="16">
        <f>VLOOKUP(A172,Sheet4!$A$6:$J$152,3,0)</f>
        <v>88</v>
      </c>
      <c r="M172" s="16">
        <f>VLOOKUP(A172,Sheet4!$A$6:$J$152,4,0)</f>
        <v>2811</v>
      </c>
      <c r="N172" s="16">
        <f>VLOOKUP(A172,Sheet4!$A$6:$J$152,5,0)</f>
        <v>5989</v>
      </c>
      <c r="O172" s="16">
        <v>1150</v>
      </c>
      <c r="P172" s="16">
        <v>1</v>
      </c>
      <c r="Q172" s="16">
        <f>VLOOKUP(A172,Sheet4!$A$6:$J$152,8,0)</f>
        <v>689</v>
      </c>
      <c r="R172" s="16">
        <f>VLOOKUP(A172,Sheet4!$A$6:$J$152,9,0)</f>
        <v>689</v>
      </c>
      <c r="S172" s="16">
        <f>VLOOKUP(A172,Sheet4!$A$6:$J$152,10,0)</f>
        <v>0</v>
      </c>
      <c r="T172" s="16"/>
      <c r="U172" s="16">
        <f t="shared" si="18"/>
        <v>5976</v>
      </c>
      <c r="V172" s="16"/>
    </row>
    <row r="173" spans="1:23" ht="15">
      <c r="A173" s="13" t="s">
        <v>201</v>
      </c>
      <c r="B173" s="13"/>
      <c r="C173" s="14">
        <f t="shared" si="16"/>
        <v>11564</v>
      </c>
      <c r="D173" s="14">
        <f>VLOOKUP(A173,Sheet2!$A$6:$C$212,2,0)</f>
        <v>8692</v>
      </c>
      <c r="E173" s="14">
        <f>VLOOKUP(A173,Sheet2!$A$6:$C$212,3,0)</f>
        <v>2872</v>
      </c>
      <c r="F173" s="15">
        <v>1150</v>
      </c>
      <c r="G173" s="15">
        <v>1950</v>
      </c>
      <c r="H173" s="13">
        <v>1</v>
      </c>
      <c r="I173" s="14">
        <f t="shared" si="17"/>
        <v>1560</v>
      </c>
      <c r="J173" s="14">
        <f t="shared" si="19"/>
        <v>1560</v>
      </c>
      <c r="K173" s="14">
        <f t="shared" si="20"/>
        <v>0</v>
      </c>
      <c r="L173" s="14">
        <f>VLOOKUP(A173,Sheet4!$A$6:$J$152,3,0)</f>
        <v>15</v>
      </c>
      <c r="M173" s="14">
        <f>VLOOKUP(A173,Sheet4!$A$6:$J$152,4,0)</f>
        <v>551</v>
      </c>
      <c r="N173" s="14">
        <f>VLOOKUP(A173,Sheet4!$A$6:$J$152,5,0)</f>
        <v>949</v>
      </c>
      <c r="O173" s="14">
        <v>1150</v>
      </c>
      <c r="P173" s="13">
        <v>1</v>
      </c>
      <c r="Q173" s="14">
        <f>VLOOKUP(A173,Sheet4!$A$6:$J$152,8,0)</f>
        <v>109</v>
      </c>
      <c r="R173" s="14">
        <f>VLOOKUP(A173,Sheet4!$A$6:$J$152,9,0)</f>
        <v>109</v>
      </c>
      <c r="S173" s="14">
        <f>VLOOKUP(A173,Sheet4!$A$6:$J$152,10,0)</f>
        <v>0</v>
      </c>
      <c r="T173" s="14"/>
      <c r="U173" s="14">
        <f t="shared" si="18"/>
        <v>1669</v>
      </c>
      <c r="V173" s="14"/>
      <c r="W173">
        <v>1</v>
      </c>
    </row>
    <row r="174" spans="1:22" s="3" customFormat="1" ht="15">
      <c r="A174" s="12" t="s">
        <v>201</v>
      </c>
      <c r="B174" s="25">
        <v>618007</v>
      </c>
      <c r="C174" s="16">
        <f t="shared" si="16"/>
        <v>11564</v>
      </c>
      <c r="D174" s="16">
        <f>VLOOKUP(A174,Sheet2!$A$6:$C$212,2,0)</f>
        <v>8692</v>
      </c>
      <c r="E174" s="16">
        <f>VLOOKUP(A174,Sheet2!$A$6:$C$212,3,0)</f>
        <v>2872</v>
      </c>
      <c r="F174" s="17">
        <v>1150</v>
      </c>
      <c r="G174" s="17">
        <v>1950</v>
      </c>
      <c r="H174" s="12">
        <v>1</v>
      </c>
      <c r="I174" s="16">
        <f t="shared" si="17"/>
        <v>1560</v>
      </c>
      <c r="J174" s="16">
        <f t="shared" si="19"/>
        <v>1560</v>
      </c>
      <c r="K174" s="16">
        <f t="shared" si="20"/>
        <v>0</v>
      </c>
      <c r="L174" s="16">
        <f>VLOOKUP(A174,Sheet4!$A$6:$J$152,3,0)</f>
        <v>15</v>
      </c>
      <c r="M174" s="16">
        <f>VLOOKUP(A174,Sheet4!$A$6:$J$152,4,0)</f>
        <v>551</v>
      </c>
      <c r="N174" s="16">
        <f>VLOOKUP(A174,Sheet4!$A$6:$J$152,5,0)</f>
        <v>949</v>
      </c>
      <c r="O174" s="16">
        <v>1150</v>
      </c>
      <c r="P174" s="16">
        <v>1</v>
      </c>
      <c r="Q174" s="16">
        <f>VLOOKUP(A174,Sheet4!$A$6:$J$152,8,0)</f>
        <v>109</v>
      </c>
      <c r="R174" s="16">
        <f>VLOOKUP(A174,Sheet4!$A$6:$J$152,9,0)</f>
        <v>109</v>
      </c>
      <c r="S174" s="16">
        <f>VLOOKUP(A174,Sheet4!$A$6:$J$152,10,0)</f>
        <v>0</v>
      </c>
      <c r="T174" s="16"/>
      <c r="U174" s="16">
        <f t="shared" si="18"/>
        <v>1669</v>
      </c>
      <c r="V174" s="16"/>
    </row>
    <row r="175" spans="1:23" ht="15">
      <c r="A175" s="13" t="s">
        <v>202</v>
      </c>
      <c r="B175" s="13"/>
      <c r="C175" s="14">
        <f t="shared" si="16"/>
        <v>18611</v>
      </c>
      <c r="D175" s="14">
        <f>VLOOKUP(A175,Sheet2!$A$6:$C$212,2,0)</f>
        <v>13657</v>
      </c>
      <c r="E175" s="14">
        <f>VLOOKUP(A175,Sheet2!$A$6:$C$212,3,0)</f>
        <v>4954</v>
      </c>
      <c r="F175" s="15">
        <v>1150</v>
      </c>
      <c r="G175" s="15">
        <v>1950</v>
      </c>
      <c r="H175" s="13">
        <v>1</v>
      </c>
      <c r="I175" s="14">
        <f t="shared" si="17"/>
        <v>2537</v>
      </c>
      <c r="J175" s="14">
        <f t="shared" si="19"/>
        <v>2537</v>
      </c>
      <c r="K175" s="14">
        <f t="shared" si="20"/>
        <v>0</v>
      </c>
      <c r="L175" s="14">
        <f>VLOOKUP(A175,Sheet4!$A$6:$J$152,3,0)</f>
        <v>45</v>
      </c>
      <c r="M175" s="14">
        <f>VLOOKUP(A175,Sheet4!$A$6:$J$152,4,0)</f>
        <v>1474</v>
      </c>
      <c r="N175" s="14">
        <f>VLOOKUP(A175,Sheet4!$A$6:$J$152,5,0)</f>
        <v>3026</v>
      </c>
      <c r="O175" s="14">
        <v>1150</v>
      </c>
      <c r="P175" s="13">
        <v>1</v>
      </c>
      <c r="Q175" s="14">
        <f>VLOOKUP(A175,Sheet4!$A$6:$J$152,8,0)</f>
        <v>348</v>
      </c>
      <c r="R175" s="14">
        <f>VLOOKUP(A175,Sheet4!$A$6:$J$152,9,0)</f>
        <v>348</v>
      </c>
      <c r="S175" s="14">
        <f>VLOOKUP(A175,Sheet4!$A$6:$J$152,10,0)</f>
        <v>0</v>
      </c>
      <c r="T175" s="14"/>
      <c r="U175" s="14">
        <f t="shared" si="18"/>
        <v>2885</v>
      </c>
      <c r="V175" s="14"/>
      <c r="W175">
        <v>1</v>
      </c>
    </row>
    <row r="176" spans="1:22" s="3" customFormat="1" ht="15">
      <c r="A176" s="12" t="s">
        <v>202</v>
      </c>
      <c r="B176" s="25">
        <v>618008</v>
      </c>
      <c r="C176" s="16">
        <f t="shared" si="16"/>
        <v>18611</v>
      </c>
      <c r="D176" s="16">
        <f>VLOOKUP(A176,Sheet2!$A$6:$C$212,2,0)</f>
        <v>13657</v>
      </c>
      <c r="E176" s="16">
        <f>VLOOKUP(A176,Sheet2!$A$6:$C$212,3,0)</f>
        <v>4954</v>
      </c>
      <c r="F176" s="17">
        <v>1150</v>
      </c>
      <c r="G176" s="17">
        <v>1950</v>
      </c>
      <c r="H176" s="12">
        <v>1</v>
      </c>
      <c r="I176" s="16">
        <f t="shared" si="17"/>
        <v>2537</v>
      </c>
      <c r="J176" s="16">
        <f t="shared" si="19"/>
        <v>2537</v>
      </c>
      <c r="K176" s="16">
        <f t="shared" si="20"/>
        <v>0</v>
      </c>
      <c r="L176" s="16">
        <f>VLOOKUP(A176,Sheet4!$A$6:$J$152,3,0)</f>
        <v>45</v>
      </c>
      <c r="M176" s="16">
        <f>VLOOKUP(A176,Sheet4!$A$6:$J$152,4,0)</f>
        <v>1474</v>
      </c>
      <c r="N176" s="16">
        <f>VLOOKUP(A176,Sheet4!$A$6:$J$152,5,0)</f>
        <v>3026</v>
      </c>
      <c r="O176" s="16">
        <v>1150</v>
      </c>
      <c r="P176" s="16">
        <v>1</v>
      </c>
      <c r="Q176" s="16">
        <f>VLOOKUP(A176,Sheet4!$A$6:$J$152,8,0)</f>
        <v>348</v>
      </c>
      <c r="R176" s="16">
        <f>VLOOKUP(A176,Sheet4!$A$6:$J$152,9,0)</f>
        <v>348</v>
      </c>
      <c r="S176" s="16">
        <f>VLOOKUP(A176,Sheet4!$A$6:$J$152,10,0)</f>
        <v>0</v>
      </c>
      <c r="T176" s="16"/>
      <c r="U176" s="16">
        <f t="shared" si="18"/>
        <v>2885</v>
      </c>
      <c r="V176" s="16"/>
    </row>
    <row r="177" spans="1:23" ht="15">
      <c r="A177" s="13" t="s">
        <v>203</v>
      </c>
      <c r="B177" s="13"/>
      <c r="C177" s="14">
        <f t="shared" si="16"/>
        <v>113251</v>
      </c>
      <c r="D177" s="14">
        <f>VLOOKUP(A177,Sheet2!$A$6:$C$212,2,0)</f>
        <v>81010</v>
      </c>
      <c r="E177" s="14">
        <f>VLOOKUP(A177,Sheet2!$A$6:$C$212,3,0)</f>
        <v>32241</v>
      </c>
      <c r="F177" s="15">
        <v>1150</v>
      </c>
      <c r="G177" s="15">
        <v>1950</v>
      </c>
      <c r="H177" s="13">
        <v>0.8</v>
      </c>
      <c r="I177" s="14">
        <f t="shared" si="17"/>
        <v>15603</v>
      </c>
      <c r="J177" s="14">
        <f t="shared" si="19"/>
        <v>12483</v>
      </c>
      <c r="K177" s="14">
        <f t="shared" si="20"/>
        <v>3120</v>
      </c>
      <c r="L177" s="14">
        <f>VLOOKUP(A177,Sheet4!$A$6:$J$152,3,0)</f>
        <v>170</v>
      </c>
      <c r="M177" s="14">
        <f>VLOOKUP(A177,Sheet4!$A$6:$J$152,4,0)</f>
        <v>7694</v>
      </c>
      <c r="N177" s="14">
        <f>VLOOKUP(A177,Sheet4!$A$6:$J$152,5,0)</f>
        <v>9306</v>
      </c>
      <c r="O177" s="14">
        <v>1150</v>
      </c>
      <c r="P177" s="13">
        <v>0.8</v>
      </c>
      <c r="Q177" s="14">
        <f>VLOOKUP(A177,Sheet4!$A$6:$J$152,8,0)</f>
        <v>1070</v>
      </c>
      <c r="R177" s="14">
        <f>VLOOKUP(A177,Sheet4!$A$6:$J$152,9,0)</f>
        <v>856</v>
      </c>
      <c r="S177" s="14">
        <f>VLOOKUP(A177,Sheet4!$A$6:$J$152,10,0)</f>
        <v>214</v>
      </c>
      <c r="T177" s="14"/>
      <c r="U177" s="14">
        <f t="shared" si="18"/>
        <v>13339</v>
      </c>
      <c r="V177" s="14"/>
      <c r="W177">
        <v>1</v>
      </c>
    </row>
    <row r="178" spans="1:22" s="3" customFormat="1" ht="15">
      <c r="A178" s="12" t="s">
        <v>203</v>
      </c>
      <c r="B178" s="25">
        <v>618004</v>
      </c>
      <c r="C178" s="16">
        <f t="shared" si="16"/>
        <v>113251</v>
      </c>
      <c r="D178" s="16">
        <f>VLOOKUP(A178,Sheet2!$A$6:$C$212,2,0)</f>
        <v>81010</v>
      </c>
      <c r="E178" s="16">
        <f>VLOOKUP(A178,Sheet2!$A$6:$C$212,3,0)</f>
        <v>32241</v>
      </c>
      <c r="F178" s="17">
        <v>1150</v>
      </c>
      <c r="G178" s="17">
        <v>1950</v>
      </c>
      <c r="H178" s="12">
        <v>0.8</v>
      </c>
      <c r="I178" s="16">
        <f t="shared" si="17"/>
        <v>15603</v>
      </c>
      <c r="J178" s="16">
        <f t="shared" si="19"/>
        <v>12483</v>
      </c>
      <c r="K178" s="16">
        <f t="shared" si="20"/>
        <v>3120</v>
      </c>
      <c r="L178" s="16">
        <f>VLOOKUP(A178,Sheet4!$A$6:$J$152,3,0)</f>
        <v>170</v>
      </c>
      <c r="M178" s="16">
        <f>VLOOKUP(A178,Sheet4!$A$6:$J$152,4,0)</f>
        <v>7694</v>
      </c>
      <c r="N178" s="16">
        <f>VLOOKUP(A178,Sheet4!$A$6:$J$152,5,0)</f>
        <v>9306</v>
      </c>
      <c r="O178" s="16">
        <v>1150</v>
      </c>
      <c r="P178" s="16">
        <v>0.8</v>
      </c>
      <c r="Q178" s="16">
        <f>VLOOKUP(A178,Sheet4!$A$6:$J$152,8,0)</f>
        <v>1070</v>
      </c>
      <c r="R178" s="16">
        <f>VLOOKUP(A178,Sheet4!$A$6:$J$152,9,0)</f>
        <v>856</v>
      </c>
      <c r="S178" s="16">
        <f>VLOOKUP(A178,Sheet4!$A$6:$J$152,10,0)</f>
        <v>214</v>
      </c>
      <c r="T178" s="16"/>
      <c r="U178" s="16">
        <f t="shared" si="18"/>
        <v>13339</v>
      </c>
      <c r="V178" s="16"/>
    </row>
    <row r="179" spans="1:23" ht="15">
      <c r="A179" s="13" t="s">
        <v>204</v>
      </c>
      <c r="B179" s="13"/>
      <c r="C179" s="14">
        <f t="shared" si="16"/>
        <v>193645</v>
      </c>
      <c r="D179" s="14">
        <f>SUM(D180:D182)</f>
        <v>140493</v>
      </c>
      <c r="E179" s="14">
        <f>SUM(E180:E182)</f>
        <v>53152</v>
      </c>
      <c r="F179" s="15">
        <v>1150</v>
      </c>
      <c r="G179" s="15">
        <v>1950</v>
      </c>
      <c r="H179" s="13" t="s">
        <v>53</v>
      </c>
      <c r="I179" s="14">
        <f t="shared" si="17"/>
        <v>26521</v>
      </c>
      <c r="J179" s="14">
        <f>SUM(J180:J182)</f>
        <v>19461</v>
      </c>
      <c r="K179" s="14">
        <f aca="true" t="shared" si="22" ref="K179">SUM(K180:K182)</f>
        <v>7060</v>
      </c>
      <c r="L179" s="14">
        <f>VLOOKUP(A179,Sheet4!$A$6:$J$152,3,0)</f>
        <v>67</v>
      </c>
      <c r="M179" s="14">
        <f>VLOOKUP(A179,Sheet4!$A$6:$J$152,4,0)</f>
        <v>3368</v>
      </c>
      <c r="N179" s="14">
        <f>VLOOKUP(A179,Sheet4!$A$6:$J$152,5,0)</f>
        <v>3332</v>
      </c>
      <c r="O179" s="14">
        <v>1150</v>
      </c>
      <c r="P179" s="13" t="s">
        <v>53</v>
      </c>
      <c r="Q179" s="14">
        <f>VLOOKUP(A179,Sheet4!$A$6:$J$152,8,0)</f>
        <v>383</v>
      </c>
      <c r="R179" s="14">
        <f>VLOOKUP(A179,Sheet4!$A$6:$J$152,9,0)</f>
        <v>285</v>
      </c>
      <c r="S179" s="14">
        <f>VLOOKUP(A179,Sheet4!$A$6:$J$152,10,0)</f>
        <v>98</v>
      </c>
      <c r="T179" s="14">
        <v>-61</v>
      </c>
      <c r="U179" s="14">
        <f t="shared" si="18"/>
        <v>19685</v>
      </c>
      <c r="V179" s="14"/>
      <c r="W179">
        <v>1</v>
      </c>
    </row>
    <row r="180" spans="1:22" s="3" customFormat="1" ht="15">
      <c r="A180" s="22" t="s">
        <v>205</v>
      </c>
      <c r="B180" s="25">
        <v>619001</v>
      </c>
      <c r="C180" s="16">
        <f t="shared" si="16"/>
        <v>7015</v>
      </c>
      <c r="D180" s="16">
        <f>VLOOKUP(A180,Sheet2!$A$6:$C$212,2,0)</f>
        <v>3428</v>
      </c>
      <c r="E180" s="16">
        <f>VLOOKUP(A180,Sheet2!$A$6:$C$212,3,0)</f>
        <v>3587</v>
      </c>
      <c r="F180" s="17">
        <v>1150</v>
      </c>
      <c r="G180" s="17">
        <v>1950</v>
      </c>
      <c r="H180" s="12">
        <v>0.6</v>
      </c>
      <c r="I180" s="16">
        <f t="shared" si="17"/>
        <v>1094</v>
      </c>
      <c r="J180" s="16">
        <f t="shared" si="19"/>
        <v>656</v>
      </c>
      <c r="K180" s="16">
        <f t="shared" si="20"/>
        <v>438</v>
      </c>
      <c r="L180" s="16">
        <v>0</v>
      </c>
      <c r="M180" s="16">
        <v>0</v>
      </c>
      <c r="N180" s="16">
        <v>0</v>
      </c>
      <c r="O180" s="16">
        <v>1150</v>
      </c>
      <c r="P180" s="16">
        <v>0.6</v>
      </c>
      <c r="Q180" s="16">
        <v>0</v>
      </c>
      <c r="R180" s="16">
        <v>0</v>
      </c>
      <c r="S180" s="16">
        <v>0</v>
      </c>
      <c r="T180" s="16">
        <v>-23</v>
      </c>
      <c r="U180" s="16">
        <f t="shared" si="18"/>
        <v>633</v>
      </c>
      <c r="V180" s="16"/>
    </row>
    <row r="181" spans="1:22" s="3" customFormat="1" ht="15">
      <c r="A181" s="12" t="s">
        <v>206</v>
      </c>
      <c r="B181" s="25">
        <v>619002</v>
      </c>
      <c r="C181" s="16">
        <f t="shared" si="16"/>
        <v>56200</v>
      </c>
      <c r="D181" s="16">
        <f>VLOOKUP(A181,Sheet2!$A$6:$C$212,2,0)</f>
        <v>40922</v>
      </c>
      <c r="E181" s="16">
        <f>VLOOKUP(A181,Sheet2!$A$6:$C$212,3,0)</f>
        <v>15278</v>
      </c>
      <c r="F181" s="17">
        <v>1150</v>
      </c>
      <c r="G181" s="17">
        <v>1950</v>
      </c>
      <c r="H181" s="12">
        <v>0.6</v>
      </c>
      <c r="I181" s="16">
        <f t="shared" si="17"/>
        <v>7685</v>
      </c>
      <c r="J181" s="16">
        <f t="shared" si="19"/>
        <v>4611</v>
      </c>
      <c r="K181" s="16">
        <f t="shared" si="20"/>
        <v>3074</v>
      </c>
      <c r="L181" s="16">
        <f>VLOOKUP(A181,Sheet4!$A$6:$J$152,3,0)</f>
        <v>20</v>
      </c>
      <c r="M181" s="16">
        <f>VLOOKUP(A181,Sheet4!$A$6:$J$152,4,0)</f>
        <v>1054</v>
      </c>
      <c r="N181" s="16">
        <f>VLOOKUP(A181,Sheet4!$A$6:$J$152,5,0)</f>
        <v>946</v>
      </c>
      <c r="O181" s="16">
        <v>1150</v>
      </c>
      <c r="P181" s="16">
        <v>0.6</v>
      </c>
      <c r="Q181" s="16">
        <f>VLOOKUP(A181,Sheet4!$A$6:$J$152,8,0)</f>
        <v>109</v>
      </c>
      <c r="R181" s="16">
        <f>VLOOKUP(A181,Sheet4!$A$6:$J$152,9,0)</f>
        <v>65</v>
      </c>
      <c r="S181" s="16">
        <f>VLOOKUP(A181,Sheet4!$A$6:$J$152,10,0)</f>
        <v>44</v>
      </c>
      <c r="T181" s="16"/>
      <c r="U181" s="16">
        <f t="shared" si="18"/>
        <v>4676</v>
      </c>
      <c r="V181" s="16" t="s">
        <v>245</v>
      </c>
    </row>
    <row r="182" spans="1:22" s="3" customFormat="1" ht="15">
      <c r="A182" s="12" t="s">
        <v>207</v>
      </c>
      <c r="B182" s="25">
        <v>619004</v>
      </c>
      <c r="C182" s="16">
        <f t="shared" si="16"/>
        <v>130430</v>
      </c>
      <c r="D182" s="16">
        <f>VLOOKUP(A182,Sheet2!$A$6:$C$212,2,0)</f>
        <v>96143</v>
      </c>
      <c r="E182" s="16">
        <f>VLOOKUP(A182,Sheet2!$A$6:$C$212,3,0)</f>
        <v>34287</v>
      </c>
      <c r="F182" s="17">
        <v>1150</v>
      </c>
      <c r="G182" s="17">
        <v>1950</v>
      </c>
      <c r="H182" s="12">
        <v>0.8</v>
      </c>
      <c r="I182" s="16">
        <f t="shared" si="17"/>
        <v>17742</v>
      </c>
      <c r="J182" s="16">
        <f t="shared" si="19"/>
        <v>14194</v>
      </c>
      <c r="K182" s="16">
        <f t="shared" si="20"/>
        <v>3548</v>
      </c>
      <c r="L182" s="16">
        <f>VLOOKUP(A182,Sheet4!$A$6:$J$152,3,0)</f>
        <v>47</v>
      </c>
      <c r="M182" s="16">
        <f>VLOOKUP(A182,Sheet4!$A$6:$J$152,4,0)</f>
        <v>2314</v>
      </c>
      <c r="N182" s="16">
        <f>VLOOKUP(A182,Sheet4!$A$6:$J$152,5,0)</f>
        <v>2386</v>
      </c>
      <c r="O182" s="16">
        <v>1150</v>
      </c>
      <c r="P182" s="16">
        <v>0.8</v>
      </c>
      <c r="Q182" s="16">
        <f>VLOOKUP(A182,Sheet4!$A$6:$J$152,8,0)</f>
        <v>274</v>
      </c>
      <c r="R182" s="16">
        <f>VLOOKUP(A182,Sheet4!$A$6:$J$152,9,0)</f>
        <v>220</v>
      </c>
      <c r="S182" s="16">
        <f>VLOOKUP(A182,Sheet4!$A$6:$J$152,10,0)</f>
        <v>54</v>
      </c>
      <c r="T182" s="16">
        <v>-38</v>
      </c>
      <c r="U182" s="16">
        <f t="shared" si="18"/>
        <v>14376</v>
      </c>
      <c r="V182" s="16" t="s">
        <v>208</v>
      </c>
    </row>
    <row r="183" spans="1:23" ht="15">
      <c r="A183" s="13" t="s">
        <v>209</v>
      </c>
      <c r="B183" s="13"/>
      <c r="C183" s="14">
        <f t="shared" si="16"/>
        <v>84951</v>
      </c>
      <c r="D183" s="14">
        <f>VLOOKUP(A183,Sheet2!$A$6:$C$212,2,0)</f>
        <v>58811</v>
      </c>
      <c r="E183" s="14">
        <f>VLOOKUP(A183,Sheet2!$A$6:$C$212,3,0)</f>
        <v>26140</v>
      </c>
      <c r="F183" s="15">
        <v>1150</v>
      </c>
      <c r="G183" s="15">
        <v>1950</v>
      </c>
      <c r="H183" s="13">
        <v>1</v>
      </c>
      <c r="I183" s="14">
        <f t="shared" si="17"/>
        <v>11861</v>
      </c>
      <c r="J183" s="14">
        <f t="shared" si="19"/>
        <v>11861</v>
      </c>
      <c r="K183" s="14">
        <f t="shared" si="20"/>
        <v>0</v>
      </c>
      <c r="L183" s="14">
        <f>VLOOKUP(A183,Sheet4!$A$6:$J$152,3,0)</f>
        <v>86</v>
      </c>
      <c r="M183" s="14">
        <f>VLOOKUP(A183,Sheet4!$A$6:$J$152,4,0)</f>
        <v>3819</v>
      </c>
      <c r="N183" s="14">
        <f>VLOOKUP(A183,Sheet4!$A$6:$J$152,5,0)</f>
        <v>4781</v>
      </c>
      <c r="O183" s="14">
        <v>1150</v>
      </c>
      <c r="P183" s="13">
        <v>1</v>
      </c>
      <c r="Q183" s="14">
        <f>VLOOKUP(A183,Sheet4!$A$6:$J$152,8,0)</f>
        <v>550</v>
      </c>
      <c r="R183" s="14">
        <f>VLOOKUP(A183,Sheet4!$A$6:$J$152,9,0)</f>
        <v>550</v>
      </c>
      <c r="S183" s="14">
        <f>VLOOKUP(A183,Sheet4!$A$6:$J$152,10,0)</f>
        <v>0</v>
      </c>
      <c r="T183" s="14"/>
      <c r="U183" s="14">
        <f t="shared" si="18"/>
        <v>12411</v>
      </c>
      <c r="V183" s="14"/>
      <c r="W183">
        <v>1</v>
      </c>
    </row>
    <row r="184" spans="1:22" s="3" customFormat="1" ht="15">
      <c r="A184" s="12" t="s">
        <v>209</v>
      </c>
      <c r="B184" s="25">
        <v>619003</v>
      </c>
      <c r="C184" s="16">
        <f t="shared" si="16"/>
        <v>84951</v>
      </c>
      <c r="D184" s="16">
        <f>VLOOKUP(A184,Sheet2!$A$6:$C$212,2,0)</f>
        <v>58811</v>
      </c>
      <c r="E184" s="16">
        <f>VLOOKUP(A184,Sheet2!$A$6:$C$212,3,0)</f>
        <v>26140</v>
      </c>
      <c r="F184" s="17">
        <v>1150</v>
      </c>
      <c r="G184" s="17">
        <v>1950</v>
      </c>
      <c r="H184" s="12">
        <v>1</v>
      </c>
      <c r="I184" s="16">
        <f t="shared" si="17"/>
        <v>11861</v>
      </c>
      <c r="J184" s="16">
        <f t="shared" si="19"/>
        <v>11861</v>
      </c>
      <c r="K184" s="16">
        <f t="shared" si="20"/>
        <v>0</v>
      </c>
      <c r="L184" s="16">
        <f>VLOOKUP(A184,Sheet4!$A$6:$J$152,3,0)</f>
        <v>86</v>
      </c>
      <c r="M184" s="16">
        <f>VLOOKUP(A184,Sheet4!$A$6:$J$152,4,0)</f>
        <v>3819</v>
      </c>
      <c r="N184" s="16">
        <f>VLOOKUP(A184,Sheet4!$A$6:$J$152,5,0)</f>
        <v>4781</v>
      </c>
      <c r="O184" s="16">
        <v>1150</v>
      </c>
      <c r="P184" s="16">
        <v>1</v>
      </c>
      <c r="Q184" s="16">
        <f>VLOOKUP(A184,Sheet4!$A$6:$J$152,8,0)</f>
        <v>550</v>
      </c>
      <c r="R184" s="16">
        <f>VLOOKUP(A184,Sheet4!$A$6:$J$152,9,0)</f>
        <v>550</v>
      </c>
      <c r="S184" s="16">
        <f>VLOOKUP(A184,Sheet4!$A$6:$J$152,10,0)</f>
        <v>0</v>
      </c>
      <c r="T184" s="16"/>
      <c r="U184" s="16">
        <f t="shared" si="18"/>
        <v>12411</v>
      </c>
      <c r="V184" s="16"/>
    </row>
    <row r="185" spans="1:23" ht="15">
      <c r="A185" s="13" t="s">
        <v>210</v>
      </c>
      <c r="B185" s="13"/>
      <c r="C185" s="14">
        <f t="shared" si="16"/>
        <v>220954</v>
      </c>
      <c r="D185" s="14">
        <f>SUM(D186:D189)</f>
        <v>157525</v>
      </c>
      <c r="E185" s="14">
        <f>SUM(E186:E189)</f>
        <v>63429</v>
      </c>
      <c r="F185" s="15">
        <v>1150</v>
      </c>
      <c r="G185" s="15">
        <v>1950</v>
      </c>
      <c r="H185" s="13" t="s">
        <v>53</v>
      </c>
      <c r="I185" s="14">
        <f t="shared" si="17"/>
        <v>30484</v>
      </c>
      <c r="J185" s="14">
        <f>SUM(J186:J189)</f>
        <v>21048</v>
      </c>
      <c r="K185" s="14">
        <f aca="true" t="shared" si="23" ref="K185">SUM(K186:K189)</f>
        <v>9436</v>
      </c>
      <c r="L185" s="14">
        <f>VLOOKUP(A185,Sheet4!$A$6:$J$152,3,0)</f>
        <v>48</v>
      </c>
      <c r="M185" s="14">
        <f>VLOOKUP(A185,Sheet4!$A$6:$J$152,4,0)</f>
        <v>2876</v>
      </c>
      <c r="N185" s="14">
        <f>VLOOKUP(A185,Sheet4!$A$6:$J$152,5,0)</f>
        <v>1924</v>
      </c>
      <c r="O185" s="14">
        <v>1150</v>
      </c>
      <c r="P185" s="13" t="s">
        <v>53</v>
      </c>
      <c r="Q185" s="14">
        <f>VLOOKUP(A185,Sheet4!$A$6:$J$152,8,0)</f>
        <v>221</v>
      </c>
      <c r="R185" s="14">
        <f>VLOOKUP(A185,Sheet4!$A$6:$J$152,9,0)</f>
        <v>172</v>
      </c>
      <c r="S185" s="14">
        <f>VLOOKUP(A185,Sheet4!$A$6:$J$152,10,0)</f>
        <v>49</v>
      </c>
      <c r="T185" s="14">
        <v>-32</v>
      </c>
      <c r="U185" s="14">
        <f t="shared" si="18"/>
        <v>21188</v>
      </c>
      <c r="V185" s="14"/>
      <c r="W185">
        <v>1</v>
      </c>
    </row>
    <row r="186" spans="1:22" s="3" customFormat="1" ht="36">
      <c r="A186" s="27" t="s">
        <v>211</v>
      </c>
      <c r="B186" s="25">
        <v>620001</v>
      </c>
      <c r="C186" s="16">
        <f t="shared" si="16"/>
        <v>3840</v>
      </c>
      <c r="D186" s="16">
        <f>VLOOKUP(A186,Sheet2!$A$6:$C$212,2,0)</f>
        <v>1811</v>
      </c>
      <c r="E186" s="16">
        <f>VLOOKUP(A186,Sheet2!$A$6:$C$212,3,0)</f>
        <v>2029</v>
      </c>
      <c r="F186" s="17">
        <v>1150</v>
      </c>
      <c r="G186" s="17">
        <v>1950</v>
      </c>
      <c r="H186" s="12">
        <v>0.6</v>
      </c>
      <c r="I186" s="16">
        <f t="shared" si="17"/>
        <v>604</v>
      </c>
      <c r="J186" s="16">
        <f t="shared" si="19"/>
        <v>362</v>
      </c>
      <c r="K186" s="16">
        <f t="shared" si="20"/>
        <v>242</v>
      </c>
      <c r="L186" s="16">
        <v>0</v>
      </c>
      <c r="M186" s="16">
        <v>0</v>
      </c>
      <c r="N186" s="16">
        <v>0</v>
      </c>
      <c r="O186" s="16">
        <v>1150</v>
      </c>
      <c r="P186" s="16">
        <v>0.6</v>
      </c>
      <c r="Q186" s="16">
        <v>0</v>
      </c>
      <c r="R186" s="16">
        <v>0</v>
      </c>
      <c r="S186" s="16">
        <v>0</v>
      </c>
      <c r="T186" s="16">
        <v>-32</v>
      </c>
      <c r="U186" s="16">
        <f t="shared" si="18"/>
        <v>330</v>
      </c>
      <c r="V186" s="16"/>
    </row>
    <row r="187" spans="1:22" s="3" customFormat="1" ht="24">
      <c r="A187" s="27" t="s">
        <v>212</v>
      </c>
      <c r="B187" s="25"/>
      <c r="C187" s="16">
        <f t="shared" si="16"/>
        <v>1654</v>
      </c>
      <c r="D187" s="16">
        <f>VLOOKUP(A187,Sheet2!$A$6:$C$212,2,0)</f>
        <v>1207</v>
      </c>
      <c r="E187" s="16">
        <f>VLOOKUP(A187,Sheet2!$A$6:$C$212,3,0)</f>
        <v>447</v>
      </c>
      <c r="F187" s="17">
        <v>1150</v>
      </c>
      <c r="G187" s="17">
        <v>1950</v>
      </c>
      <c r="H187" s="12">
        <v>0.8</v>
      </c>
      <c r="I187" s="16">
        <f t="shared" si="17"/>
        <v>226</v>
      </c>
      <c r="J187" s="16">
        <f t="shared" si="19"/>
        <v>181</v>
      </c>
      <c r="K187" s="16">
        <f t="shared" si="20"/>
        <v>45</v>
      </c>
      <c r="L187" s="16">
        <f>VLOOKUP(A187,Sheet4!$A$6:$J$152,3,0)</f>
        <v>2</v>
      </c>
      <c r="M187" s="16">
        <f>VLOOKUP(A187,Sheet4!$A$6:$J$152,4,0)</f>
        <v>113</v>
      </c>
      <c r="N187" s="16">
        <f>VLOOKUP(A187,Sheet4!$A$6:$J$152,5,0)</f>
        <v>87</v>
      </c>
      <c r="O187" s="16">
        <v>1150</v>
      </c>
      <c r="P187" s="16">
        <v>0.8</v>
      </c>
      <c r="Q187" s="16">
        <f>VLOOKUP(A187,Sheet4!$A$6:$J$152,8,0)</f>
        <v>10</v>
      </c>
      <c r="R187" s="16">
        <f>VLOOKUP(A187,Sheet4!$A$6:$J$152,9,0)</f>
        <v>8</v>
      </c>
      <c r="S187" s="16">
        <f>VLOOKUP(A187,Sheet4!$A$6:$J$152,10,0)</f>
        <v>2</v>
      </c>
      <c r="T187" s="16"/>
      <c r="U187" s="16">
        <f t="shared" si="18"/>
        <v>189</v>
      </c>
      <c r="V187" s="16"/>
    </row>
    <row r="188" spans="1:22" s="3" customFormat="1" ht="15">
      <c r="A188" s="12" t="s">
        <v>213</v>
      </c>
      <c r="B188" s="25">
        <v>620002</v>
      </c>
      <c r="C188" s="16">
        <f t="shared" si="16"/>
        <v>117897</v>
      </c>
      <c r="D188" s="16">
        <f>VLOOKUP(A188,Sheet2!$A$6:$C$212,2,0)</f>
        <v>86190</v>
      </c>
      <c r="E188" s="16">
        <f>VLOOKUP(A188,Sheet2!$A$6:$C$212,3,0)</f>
        <v>31707</v>
      </c>
      <c r="F188" s="17">
        <v>1150</v>
      </c>
      <c r="G188" s="17">
        <v>1950</v>
      </c>
      <c r="H188" s="12">
        <v>0.6</v>
      </c>
      <c r="I188" s="16">
        <f t="shared" si="17"/>
        <v>16095</v>
      </c>
      <c r="J188" s="16">
        <f t="shared" si="19"/>
        <v>9657</v>
      </c>
      <c r="K188" s="16">
        <f t="shared" si="20"/>
        <v>6438</v>
      </c>
      <c r="L188" s="16">
        <f>VLOOKUP(A188,Sheet4!$A$6:$J$152,3,0)</f>
        <v>8</v>
      </c>
      <c r="M188" s="16">
        <f>VLOOKUP(A188,Sheet4!$A$6:$J$152,4,0)</f>
        <v>591</v>
      </c>
      <c r="N188" s="16">
        <f>VLOOKUP(A188,Sheet4!$A$6:$J$152,5,0)</f>
        <v>209</v>
      </c>
      <c r="O188" s="16">
        <v>1150</v>
      </c>
      <c r="P188" s="16">
        <v>0.6</v>
      </c>
      <c r="Q188" s="16">
        <f>VLOOKUP(A188,Sheet4!$A$6:$J$152,8,0)</f>
        <v>24</v>
      </c>
      <c r="R188" s="16">
        <f>VLOOKUP(A188,Sheet4!$A$6:$J$152,9,0)</f>
        <v>14</v>
      </c>
      <c r="S188" s="16">
        <f>VLOOKUP(A188,Sheet4!$A$6:$J$152,10,0)</f>
        <v>10</v>
      </c>
      <c r="T188" s="16"/>
      <c r="U188" s="16">
        <f t="shared" si="18"/>
        <v>9671</v>
      </c>
      <c r="V188" s="16" t="s">
        <v>214</v>
      </c>
    </row>
    <row r="189" spans="1:22" s="3" customFormat="1" ht="15">
      <c r="A189" s="25" t="s">
        <v>215</v>
      </c>
      <c r="B189" s="25">
        <v>620003</v>
      </c>
      <c r="C189" s="16">
        <f t="shared" si="16"/>
        <v>97563</v>
      </c>
      <c r="D189" s="16">
        <f>VLOOKUP(A189,Sheet2!$A$6:$C$212,2,0)</f>
        <v>68317</v>
      </c>
      <c r="E189" s="16">
        <f>VLOOKUP(A189,Sheet2!$A$6:$C$212,3,0)</f>
        <v>29246</v>
      </c>
      <c r="F189" s="17">
        <v>1150</v>
      </c>
      <c r="G189" s="17">
        <v>1950</v>
      </c>
      <c r="H189" s="12">
        <v>0.8</v>
      </c>
      <c r="I189" s="16">
        <f t="shared" si="17"/>
        <v>13559</v>
      </c>
      <c r="J189" s="16">
        <f t="shared" si="19"/>
        <v>10848</v>
      </c>
      <c r="K189" s="16">
        <f t="shared" si="20"/>
        <v>2711</v>
      </c>
      <c r="L189" s="16">
        <f>VLOOKUP(A189,Sheet4!$A$6:$J$152,3,0)</f>
        <v>38</v>
      </c>
      <c r="M189" s="16">
        <f>VLOOKUP(A189,Sheet4!$A$6:$J$152,4,0)</f>
        <v>2172</v>
      </c>
      <c r="N189" s="16">
        <f>VLOOKUP(A189,Sheet4!$A$6:$J$152,5,0)</f>
        <v>1628</v>
      </c>
      <c r="O189" s="16">
        <v>1150</v>
      </c>
      <c r="P189" s="16">
        <v>0.8</v>
      </c>
      <c r="Q189" s="16">
        <f>VLOOKUP(A189,Sheet4!$A$6:$J$152,8,0)</f>
        <v>187</v>
      </c>
      <c r="R189" s="16">
        <f>VLOOKUP(A189,Sheet4!$A$6:$J$152,9,0)</f>
        <v>150</v>
      </c>
      <c r="S189" s="16">
        <f>VLOOKUP(A189,Sheet4!$A$6:$J$152,10,0)</f>
        <v>37</v>
      </c>
      <c r="T189" s="16"/>
      <c r="U189" s="16">
        <f t="shared" si="18"/>
        <v>10998</v>
      </c>
      <c r="V189" s="16" t="s">
        <v>246</v>
      </c>
    </row>
    <row r="190" spans="1:23" ht="15">
      <c r="A190" s="13" t="s">
        <v>217</v>
      </c>
      <c r="B190" s="13"/>
      <c r="C190" s="14">
        <f t="shared" si="16"/>
        <v>79251</v>
      </c>
      <c r="D190" s="14">
        <f>VLOOKUP(A190,Sheet2!$A$6:$C$212,2,0)</f>
        <v>53945</v>
      </c>
      <c r="E190" s="14">
        <f>VLOOKUP(A190,Sheet2!$A$6:$C$212,3,0)</f>
        <v>25306</v>
      </c>
      <c r="F190" s="15">
        <v>1150</v>
      </c>
      <c r="G190" s="15">
        <v>1950</v>
      </c>
      <c r="H190" s="13">
        <v>1</v>
      </c>
      <c r="I190" s="14">
        <f t="shared" si="17"/>
        <v>11138</v>
      </c>
      <c r="J190" s="14">
        <f t="shared" si="19"/>
        <v>11138</v>
      </c>
      <c r="K190" s="14">
        <f t="shared" si="20"/>
        <v>0</v>
      </c>
      <c r="L190" s="14">
        <f>VLOOKUP(A190,Sheet4!$A$6:$J$152,3,0)</f>
        <v>95</v>
      </c>
      <c r="M190" s="14">
        <f>VLOOKUP(A190,Sheet4!$A$6:$J$152,4,0)</f>
        <v>4540</v>
      </c>
      <c r="N190" s="14">
        <f>VLOOKUP(A190,Sheet4!$A$6:$J$152,5,0)</f>
        <v>4960</v>
      </c>
      <c r="O190" s="14">
        <v>1150</v>
      </c>
      <c r="P190" s="13">
        <v>1</v>
      </c>
      <c r="Q190" s="14">
        <f>VLOOKUP(A190,Sheet4!$A$6:$J$152,8,0)</f>
        <v>570</v>
      </c>
      <c r="R190" s="14">
        <f>VLOOKUP(A190,Sheet4!$A$6:$J$152,9,0)</f>
        <v>570</v>
      </c>
      <c r="S190" s="14">
        <f>VLOOKUP(A190,Sheet4!$A$6:$J$152,10,0)</f>
        <v>0</v>
      </c>
      <c r="T190" s="14">
        <v>-279</v>
      </c>
      <c r="U190" s="14">
        <f t="shared" si="18"/>
        <v>11429</v>
      </c>
      <c r="V190" s="14"/>
      <c r="W190">
        <v>1</v>
      </c>
    </row>
    <row r="191" spans="1:22" s="3" customFormat="1" ht="15">
      <c r="A191" s="12" t="s">
        <v>217</v>
      </c>
      <c r="B191" s="25">
        <v>620005</v>
      </c>
      <c r="C191" s="16">
        <f t="shared" si="16"/>
        <v>79251</v>
      </c>
      <c r="D191" s="16">
        <f>VLOOKUP(A191,Sheet2!$A$6:$C$212,2,0)</f>
        <v>53945</v>
      </c>
      <c r="E191" s="16">
        <f>VLOOKUP(A191,Sheet2!$A$6:$C$212,3,0)</f>
        <v>25306</v>
      </c>
      <c r="F191" s="17">
        <v>1150</v>
      </c>
      <c r="G191" s="17">
        <v>1950</v>
      </c>
      <c r="H191" s="12">
        <v>1</v>
      </c>
      <c r="I191" s="16">
        <f t="shared" si="17"/>
        <v>11138</v>
      </c>
      <c r="J191" s="16">
        <f t="shared" si="19"/>
        <v>11138</v>
      </c>
      <c r="K191" s="16">
        <f t="shared" si="20"/>
        <v>0</v>
      </c>
      <c r="L191" s="16">
        <f>VLOOKUP(A191,Sheet4!$A$6:$J$152,3,0)</f>
        <v>95</v>
      </c>
      <c r="M191" s="16">
        <f>VLOOKUP(A191,Sheet4!$A$6:$J$152,4,0)</f>
        <v>4540</v>
      </c>
      <c r="N191" s="16">
        <f>VLOOKUP(A191,Sheet4!$A$6:$J$152,5,0)</f>
        <v>4960</v>
      </c>
      <c r="O191" s="16">
        <v>1150</v>
      </c>
      <c r="P191" s="16">
        <v>1</v>
      </c>
      <c r="Q191" s="16">
        <f>VLOOKUP(A191,Sheet4!$A$6:$J$152,8,0)</f>
        <v>570</v>
      </c>
      <c r="R191" s="16">
        <f>VLOOKUP(A191,Sheet4!$A$6:$J$152,9,0)</f>
        <v>570</v>
      </c>
      <c r="S191" s="16">
        <f>VLOOKUP(A191,Sheet4!$A$6:$J$152,10,0)</f>
        <v>0</v>
      </c>
      <c r="T191" s="16">
        <v>-279</v>
      </c>
      <c r="U191" s="16">
        <f t="shared" si="18"/>
        <v>11429</v>
      </c>
      <c r="V191" s="16"/>
    </row>
    <row r="192" spans="1:23" ht="15">
      <c r="A192" s="13" t="s">
        <v>218</v>
      </c>
      <c r="B192" s="13"/>
      <c r="C192" s="14">
        <f t="shared" si="16"/>
        <v>289606</v>
      </c>
      <c r="D192" s="14">
        <f>VLOOKUP(A192,Sheet2!$A$6:$C$212,2,0)</f>
        <v>195316</v>
      </c>
      <c r="E192" s="14">
        <f>VLOOKUP(A192,Sheet2!$A$6:$C$212,3,0)</f>
        <v>94290</v>
      </c>
      <c r="F192" s="15">
        <v>1150</v>
      </c>
      <c r="G192" s="15">
        <v>1950</v>
      </c>
      <c r="H192" s="13">
        <v>1</v>
      </c>
      <c r="I192" s="14">
        <f t="shared" si="17"/>
        <v>40848</v>
      </c>
      <c r="J192" s="14">
        <f t="shared" si="19"/>
        <v>40848</v>
      </c>
      <c r="K192" s="14">
        <f t="shared" si="20"/>
        <v>0</v>
      </c>
      <c r="L192" s="14">
        <f>VLOOKUP(A192,Sheet4!$A$6:$J$152,3,0)</f>
        <v>95</v>
      </c>
      <c r="M192" s="14">
        <f>VLOOKUP(A192,Sheet4!$A$6:$J$152,4,0)</f>
        <v>5103</v>
      </c>
      <c r="N192" s="14">
        <f>VLOOKUP(A192,Sheet4!$A$6:$J$152,5,0)</f>
        <v>4397</v>
      </c>
      <c r="O192" s="14">
        <v>1150</v>
      </c>
      <c r="P192" s="13">
        <v>1</v>
      </c>
      <c r="Q192" s="14">
        <f>VLOOKUP(A192,Sheet4!$A$6:$J$152,8,0)</f>
        <v>506</v>
      </c>
      <c r="R192" s="14">
        <f>VLOOKUP(A192,Sheet4!$A$6:$J$152,9,0)</f>
        <v>506</v>
      </c>
      <c r="S192" s="14">
        <f>VLOOKUP(A192,Sheet4!$A$6:$J$152,10,0)</f>
        <v>0</v>
      </c>
      <c r="T192" s="14"/>
      <c r="U192" s="14">
        <f t="shared" si="18"/>
        <v>41354</v>
      </c>
      <c r="V192" s="14"/>
      <c r="W192">
        <v>1</v>
      </c>
    </row>
    <row r="193" spans="1:22" s="3" customFormat="1" ht="15">
      <c r="A193" s="12" t="s">
        <v>218</v>
      </c>
      <c r="B193" s="25">
        <v>620004</v>
      </c>
      <c r="C193" s="16">
        <f t="shared" si="16"/>
        <v>289606</v>
      </c>
      <c r="D193" s="16">
        <f>VLOOKUP(A193,Sheet2!$A$6:$C$212,2,0)</f>
        <v>195316</v>
      </c>
      <c r="E193" s="16">
        <f>VLOOKUP(A193,Sheet2!$A$6:$C$212,3,0)</f>
        <v>94290</v>
      </c>
      <c r="F193" s="17">
        <v>1150</v>
      </c>
      <c r="G193" s="17">
        <v>1950</v>
      </c>
      <c r="H193" s="12">
        <v>1</v>
      </c>
      <c r="I193" s="16">
        <f t="shared" si="17"/>
        <v>40848</v>
      </c>
      <c r="J193" s="16">
        <f t="shared" si="19"/>
        <v>40848</v>
      </c>
      <c r="K193" s="16">
        <f t="shared" si="20"/>
        <v>0</v>
      </c>
      <c r="L193" s="16">
        <f>VLOOKUP(A193,Sheet4!$A$6:$J$152,3,0)</f>
        <v>95</v>
      </c>
      <c r="M193" s="16">
        <f>VLOOKUP(A193,Sheet4!$A$6:$J$152,4,0)</f>
        <v>5103</v>
      </c>
      <c r="N193" s="16">
        <f>VLOOKUP(A193,Sheet4!$A$6:$J$152,5,0)</f>
        <v>4397</v>
      </c>
      <c r="O193" s="16">
        <v>1150</v>
      </c>
      <c r="P193" s="16">
        <v>1</v>
      </c>
      <c r="Q193" s="16">
        <f>VLOOKUP(A193,Sheet4!$A$6:$J$152,8,0)</f>
        <v>506</v>
      </c>
      <c r="R193" s="16">
        <f>VLOOKUP(A193,Sheet4!$A$6:$J$152,9,0)</f>
        <v>506</v>
      </c>
      <c r="S193" s="16">
        <f>VLOOKUP(A193,Sheet4!$A$6:$J$152,10,0)</f>
        <v>0</v>
      </c>
      <c r="T193" s="16"/>
      <c r="U193" s="16">
        <f t="shared" si="18"/>
        <v>41354</v>
      </c>
      <c r="V193" s="16"/>
    </row>
    <row r="194" spans="1:23" ht="15">
      <c r="A194" s="13" t="s">
        <v>219</v>
      </c>
      <c r="B194" s="13"/>
      <c r="C194" s="14">
        <f t="shared" si="16"/>
        <v>148118</v>
      </c>
      <c r="D194" s="14">
        <f>VLOOKUP(A194,Sheet2!$A$6:$C$212,2,0)</f>
        <v>103491</v>
      </c>
      <c r="E194" s="14">
        <f>VLOOKUP(A194,Sheet2!$A$6:$C$212,3,0)</f>
        <v>44627</v>
      </c>
      <c r="F194" s="15">
        <v>1150</v>
      </c>
      <c r="G194" s="15">
        <v>1950</v>
      </c>
      <c r="H194" s="13">
        <v>1</v>
      </c>
      <c r="I194" s="14">
        <f t="shared" si="17"/>
        <v>20604</v>
      </c>
      <c r="J194" s="14">
        <f t="shared" si="19"/>
        <v>20604</v>
      </c>
      <c r="K194" s="14">
        <f t="shared" si="20"/>
        <v>0</v>
      </c>
      <c r="L194" s="14">
        <f>VLOOKUP(A194,Sheet4!$A$6:$J$152,3,0)</f>
        <v>89</v>
      </c>
      <c r="M194" s="14">
        <f>VLOOKUP(A194,Sheet4!$A$6:$J$152,4,0)</f>
        <v>4258</v>
      </c>
      <c r="N194" s="14">
        <f>VLOOKUP(A194,Sheet4!$A$6:$J$152,5,0)</f>
        <v>4642</v>
      </c>
      <c r="O194" s="14">
        <v>1150</v>
      </c>
      <c r="P194" s="13">
        <v>1</v>
      </c>
      <c r="Q194" s="14">
        <f>VLOOKUP(A194,Sheet4!$A$6:$J$152,8,0)</f>
        <v>534</v>
      </c>
      <c r="R194" s="14">
        <f>VLOOKUP(A194,Sheet4!$A$6:$J$152,9,0)</f>
        <v>534</v>
      </c>
      <c r="S194" s="14">
        <f>VLOOKUP(A194,Sheet4!$A$6:$J$152,10,0)</f>
        <v>0</v>
      </c>
      <c r="T194" s="14"/>
      <c r="U194" s="14">
        <f t="shared" si="18"/>
        <v>21138</v>
      </c>
      <c r="V194" s="14"/>
      <c r="W194">
        <v>1</v>
      </c>
    </row>
    <row r="195" spans="1:22" s="3" customFormat="1" ht="15">
      <c r="A195" s="12" t="s">
        <v>219</v>
      </c>
      <c r="B195" s="25">
        <v>620006</v>
      </c>
      <c r="C195" s="16">
        <f t="shared" si="16"/>
        <v>148118</v>
      </c>
      <c r="D195" s="16">
        <f>VLOOKUP(A195,Sheet2!$A$6:$C$212,2,0)</f>
        <v>103491</v>
      </c>
      <c r="E195" s="16">
        <f>VLOOKUP(A195,Sheet2!$A$6:$C$212,3,0)</f>
        <v>44627</v>
      </c>
      <c r="F195" s="17">
        <v>1150</v>
      </c>
      <c r="G195" s="17">
        <v>1950</v>
      </c>
      <c r="H195" s="12">
        <v>1</v>
      </c>
      <c r="I195" s="16">
        <f t="shared" si="17"/>
        <v>20604</v>
      </c>
      <c r="J195" s="16">
        <f t="shared" si="19"/>
        <v>20604</v>
      </c>
      <c r="K195" s="16">
        <f t="shared" si="20"/>
        <v>0</v>
      </c>
      <c r="L195" s="16">
        <f>VLOOKUP(A195,Sheet4!$A$6:$J$152,3,0)</f>
        <v>89</v>
      </c>
      <c r="M195" s="16">
        <f>VLOOKUP(A195,Sheet4!$A$6:$J$152,4,0)</f>
        <v>4258</v>
      </c>
      <c r="N195" s="16">
        <f>VLOOKUP(A195,Sheet4!$A$6:$J$152,5,0)</f>
        <v>4642</v>
      </c>
      <c r="O195" s="16">
        <v>1150</v>
      </c>
      <c r="P195" s="16">
        <v>1</v>
      </c>
      <c r="Q195" s="16">
        <f>VLOOKUP(A195,Sheet4!$A$6:$J$152,8,0)</f>
        <v>534</v>
      </c>
      <c r="R195" s="16">
        <f>VLOOKUP(A195,Sheet4!$A$6:$J$152,9,0)</f>
        <v>534</v>
      </c>
      <c r="S195" s="16">
        <f>VLOOKUP(A195,Sheet4!$A$6:$J$152,10,0)</f>
        <v>0</v>
      </c>
      <c r="T195" s="16"/>
      <c r="U195" s="16">
        <f t="shared" si="18"/>
        <v>21138</v>
      </c>
      <c r="V195" s="16" t="s">
        <v>247</v>
      </c>
    </row>
    <row r="196" spans="1:23" ht="15">
      <c r="A196" s="13" t="s">
        <v>220</v>
      </c>
      <c r="B196" s="13"/>
      <c r="C196" s="14">
        <f t="shared" si="16"/>
        <v>125037</v>
      </c>
      <c r="D196" s="14">
        <f>SUM(D197:D200)</f>
        <v>92364</v>
      </c>
      <c r="E196" s="14">
        <f>SUM(E197:E200)</f>
        <v>32673</v>
      </c>
      <c r="F196" s="15">
        <v>1150</v>
      </c>
      <c r="G196" s="15">
        <v>1950</v>
      </c>
      <c r="H196" s="13" t="s">
        <v>53</v>
      </c>
      <c r="I196" s="14">
        <f>SUM(I197:I200)</f>
        <v>16992</v>
      </c>
      <c r="J196" s="14">
        <f>SUM(J197:J200)</f>
        <v>13542</v>
      </c>
      <c r="K196" s="14">
        <f t="shared" si="20"/>
        <v>3450</v>
      </c>
      <c r="L196" s="14">
        <f>VLOOKUP(A196,Sheet4!$A$6:$J$152,3,0)</f>
        <v>165</v>
      </c>
      <c r="M196" s="14">
        <f>VLOOKUP(A196,Sheet4!$A$6:$J$152,4,0)</f>
        <v>8608</v>
      </c>
      <c r="N196" s="14">
        <f>VLOOKUP(A196,Sheet4!$A$6:$J$152,5,0)</f>
        <v>7892</v>
      </c>
      <c r="O196" s="14">
        <v>1150</v>
      </c>
      <c r="P196" s="13" t="s">
        <v>53</v>
      </c>
      <c r="Q196" s="14">
        <f>VLOOKUP(A196,Sheet4!$A$6:$J$152,8,0)</f>
        <v>908</v>
      </c>
      <c r="R196" s="14">
        <f>VLOOKUP(A196,Sheet4!$A$6:$J$152,9,0)</f>
        <v>726</v>
      </c>
      <c r="S196" s="14">
        <f>VLOOKUP(A196,Sheet4!$A$6:$J$152,10,0)</f>
        <v>182</v>
      </c>
      <c r="T196" s="14"/>
      <c r="U196" s="14">
        <f t="shared" si="18"/>
        <v>14268</v>
      </c>
      <c r="V196" s="14"/>
      <c r="W196">
        <v>1</v>
      </c>
    </row>
    <row r="197" spans="1:22" s="3" customFormat="1" ht="15">
      <c r="A197" s="22" t="s">
        <v>221</v>
      </c>
      <c r="B197" s="25">
        <v>621001</v>
      </c>
      <c r="C197" s="16">
        <f t="shared" si="16"/>
        <v>1350</v>
      </c>
      <c r="D197" s="16">
        <f>VLOOKUP(A197,Sheet2!$A$6:$C$212,2,0)</f>
        <v>0</v>
      </c>
      <c r="E197" s="16">
        <f>VLOOKUP(A197,Sheet2!$A$6:$C$212,3,0)</f>
        <v>1350</v>
      </c>
      <c r="F197" s="17">
        <v>1150</v>
      </c>
      <c r="G197" s="17">
        <v>1950</v>
      </c>
      <c r="H197" s="12">
        <v>0.6</v>
      </c>
      <c r="I197" s="16">
        <f t="shared" si="17"/>
        <v>263</v>
      </c>
      <c r="J197" s="16">
        <f t="shared" si="19"/>
        <v>158</v>
      </c>
      <c r="K197" s="16">
        <f t="shared" si="20"/>
        <v>105</v>
      </c>
      <c r="L197" s="16">
        <v>0</v>
      </c>
      <c r="M197" s="16">
        <v>0</v>
      </c>
      <c r="N197" s="16">
        <v>0</v>
      </c>
      <c r="O197" s="16">
        <v>1150</v>
      </c>
      <c r="P197" s="16">
        <v>0.6</v>
      </c>
      <c r="Q197" s="16">
        <v>0</v>
      </c>
      <c r="R197" s="16">
        <v>0</v>
      </c>
      <c r="S197" s="16">
        <v>0</v>
      </c>
      <c r="T197" s="16"/>
      <c r="U197" s="16">
        <f t="shared" si="18"/>
        <v>158</v>
      </c>
      <c r="V197" s="16"/>
    </row>
    <row r="198" spans="1:22" s="3" customFormat="1" ht="15">
      <c r="A198" s="12" t="s">
        <v>222</v>
      </c>
      <c r="B198" s="25">
        <v>621002</v>
      </c>
      <c r="C198" s="16">
        <f t="shared" si="16"/>
        <v>50515</v>
      </c>
      <c r="D198" s="16">
        <f>VLOOKUP(A198,Sheet2!$A$6:$C$212,2,0)</f>
        <v>38778</v>
      </c>
      <c r="E198" s="16">
        <f>VLOOKUP(A198,Sheet2!$A$6:$C$212,3,0)</f>
        <v>11737</v>
      </c>
      <c r="F198" s="17">
        <v>1150</v>
      </c>
      <c r="G198" s="17">
        <v>1950</v>
      </c>
      <c r="H198" s="12">
        <v>0.8</v>
      </c>
      <c r="I198" s="16">
        <f t="shared" si="17"/>
        <v>6748</v>
      </c>
      <c r="J198" s="16">
        <f t="shared" si="19"/>
        <v>5399</v>
      </c>
      <c r="K198" s="16">
        <f t="shared" si="20"/>
        <v>1349</v>
      </c>
      <c r="L198" s="16">
        <f>VLOOKUP(A198,Sheet4!$A$6:$J$152,3,0)</f>
        <v>30</v>
      </c>
      <c r="M198" s="16">
        <f>VLOOKUP(A198,Sheet4!$A$6:$J$152,4,0)</f>
        <v>1542</v>
      </c>
      <c r="N198" s="16">
        <f>VLOOKUP(A198,Sheet4!$A$6:$J$152,5,0)</f>
        <v>1458</v>
      </c>
      <c r="O198" s="16">
        <v>1150</v>
      </c>
      <c r="P198" s="16">
        <v>0.8</v>
      </c>
      <c r="Q198" s="16">
        <f>VLOOKUP(A198,Sheet4!$A$6:$J$152,8,0)</f>
        <v>168</v>
      </c>
      <c r="R198" s="16">
        <f>VLOOKUP(A198,Sheet4!$A$6:$J$152,9,0)</f>
        <v>134</v>
      </c>
      <c r="S198" s="16">
        <f>VLOOKUP(A198,Sheet4!$A$6:$J$152,10,0)</f>
        <v>34</v>
      </c>
      <c r="T198" s="16"/>
      <c r="U198" s="16">
        <f t="shared" si="18"/>
        <v>5533</v>
      </c>
      <c r="V198" s="16"/>
    </row>
    <row r="199" spans="1:22" s="3" customFormat="1" ht="15">
      <c r="A199" s="12" t="s">
        <v>223</v>
      </c>
      <c r="B199" s="25">
        <v>621005</v>
      </c>
      <c r="C199" s="16">
        <f t="shared" si="16"/>
        <v>47400</v>
      </c>
      <c r="D199" s="16">
        <f>VLOOKUP(A199,Sheet2!$A$6:$C$212,2,0)</f>
        <v>34821</v>
      </c>
      <c r="E199" s="16">
        <f>VLOOKUP(A199,Sheet2!$A$6:$C$212,3,0)</f>
        <v>12579</v>
      </c>
      <c r="F199" s="17">
        <v>1150</v>
      </c>
      <c r="G199" s="17">
        <v>1950</v>
      </c>
      <c r="H199" s="12">
        <v>0.8</v>
      </c>
      <c r="I199" s="16">
        <f t="shared" si="17"/>
        <v>6457</v>
      </c>
      <c r="J199" s="16">
        <f t="shared" si="19"/>
        <v>5166</v>
      </c>
      <c r="K199" s="16">
        <f t="shared" si="20"/>
        <v>1291</v>
      </c>
      <c r="L199" s="16">
        <f>VLOOKUP(A199,Sheet4!$A$6:$J$152,3,0)</f>
        <v>89</v>
      </c>
      <c r="M199" s="16">
        <f>VLOOKUP(A199,Sheet4!$A$6:$J$152,4,0)</f>
        <v>4544</v>
      </c>
      <c r="N199" s="16">
        <f>VLOOKUP(A199,Sheet4!$A$6:$J$152,5,0)</f>
        <v>4356</v>
      </c>
      <c r="O199" s="16">
        <v>1150</v>
      </c>
      <c r="P199" s="16">
        <v>0.8</v>
      </c>
      <c r="Q199" s="16">
        <f>VLOOKUP(A199,Sheet4!$A$6:$J$152,8,0)</f>
        <v>501</v>
      </c>
      <c r="R199" s="16">
        <f>VLOOKUP(A199,Sheet4!$A$6:$J$152,9,0)</f>
        <v>401</v>
      </c>
      <c r="S199" s="16">
        <f>VLOOKUP(A199,Sheet4!$A$6:$J$152,10,0)</f>
        <v>100</v>
      </c>
      <c r="T199" s="16"/>
      <c r="U199" s="16">
        <f t="shared" si="18"/>
        <v>5567</v>
      </c>
      <c r="V199" s="16"/>
    </row>
    <row r="200" spans="1:22" s="3" customFormat="1" ht="15">
      <c r="A200" s="12" t="s">
        <v>224</v>
      </c>
      <c r="B200" s="25">
        <v>621006</v>
      </c>
      <c r="C200" s="16">
        <f aca="true" t="shared" si="24" ref="C200:C204">D200+E200</f>
        <v>25772</v>
      </c>
      <c r="D200" s="16">
        <f>VLOOKUP(A200,Sheet2!$A$6:$C$212,2,0)</f>
        <v>18765</v>
      </c>
      <c r="E200" s="16">
        <f>VLOOKUP(A200,Sheet2!$A$6:$C$212,3,0)</f>
        <v>7007</v>
      </c>
      <c r="F200" s="17">
        <v>1150</v>
      </c>
      <c r="G200" s="17">
        <v>1950</v>
      </c>
      <c r="H200" s="12">
        <v>0.8</v>
      </c>
      <c r="I200" s="16">
        <f aca="true" t="shared" si="25" ref="I200:I204">ROUND((D200*F200+E200*G200)/10000,0)</f>
        <v>3524</v>
      </c>
      <c r="J200" s="16">
        <f t="shared" si="19"/>
        <v>2819</v>
      </c>
      <c r="K200" s="16">
        <f t="shared" si="20"/>
        <v>705</v>
      </c>
      <c r="L200" s="16">
        <f>VLOOKUP(A200,Sheet4!$A$6:$J$152,3,0)</f>
        <v>46</v>
      </c>
      <c r="M200" s="16">
        <f>VLOOKUP(A200,Sheet4!$A$6:$J$152,4,0)</f>
        <v>2522</v>
      </c>
      <c r="N200" s="16">
        <f>VLOOKUP(A200,Sheet4!$A$6:$J$152,5,0)</f>
        <v>2078</v>
      </c>
      <c r="O200" s="16">
        <v>1150</v>
      </c>
      <c r="P200" s="16">
        <v>0.8</v>
      </c>
      <c r="Q200" s="16">
        <f>VLOOKUP(A200,Sheet4!$A$6:$J$152,8,0)</f>
        <v>239</v>
      </c>
      <c r="R200" s="16">
        <f>VLOOKUP(A200,Sheet4!$A$6:$J$152,9,0)</f>
        <v>191</v>
      </c>
      <c r="S200" s="16">
        <f>VLOOKUP(A200,Sheet4!$A$6:$J$152,10,0)</f>
        <v>48</v>
      </c>
      <c r="T200" s="16"/>
      <c r="U200" s="16">
        <f aca="true" t="shared" si="26" ref="U200:U204">J200+R200+T200</f>
        <v>3010</v>
      </c>
      <c r="V200" s="16"/>
    </row>
    <row r="201" spans="1:23" ht="15">
      <c r="A201" s="13" t="s">
        <v>225</v>
      </c>
      <c r="B201" s="13"/>
      <c r="C201" s="14">
        <f t="shared" si="24"/>
        <v>49971</v>
      </c>
      <c r="D201" s="14">
        <f>VLOOKUP(A201,Sheet2!$A$6:$C$212,2,0)</f>
        <v>36479</v>
      </c>
      <c r="E201" s="14">
        <f>VLOOKUP(A201,Sheet2!$A$6:$C$212,3,0)</f>
        <v>13492</v>
      </c>
      <c r="F201" s="15">
        <v>1150</v>
      </c>
      <c r="G201" s="15">
        <v>1950</v>
      </c>
      <c r="H201" s="13">
        <v>0.8</v>
      </c>
      <c r="I201" s="14">
        <f t="shared" si="25"/>
        <v>6826</v>
      </c>
      <c r="J201" s="14">
        <f aca="true" t="shared" si="27" ref="J201:J204">ROUND((F201*D201*H201+G201*E201*H201)/10000,0)</f>
        <v>5461</v>
      </c>
      <c r="K201" s="14">
        <f aca="true" t="shared" si="28" ref="K201:K204">I201-J201</f>
        <v>1365</v>
      </c>
      <c r="L201" s="14">
        <f>VLOOKUP(A201,Sheet4!$A$6:$J$152,3,0)</f>
        <v>54</v>
      </c>
      <c r="M201" s="14">
        <f>VLOOKUP(A201,Sheet4!$A$6:$J$152,4,0)</f>
        <v>2914</v>
      </c>
      <c r="N201" s="14">
        <f>VLOOKUP(A201,Sheet4!$A$6:$J$152,5,0)</f>
        <v>2486</v>
      </c>
      <c r="O201" s="14">
        <v>1150</v>
      </c>
      <c r="P201" s="13">
        <v>0.8</v>
      </c>
      <c r="Q201" s="14">
        <f>VLOOKUP(A201,Sheet4!$A$6:$J$152,8,0)</f>
        <v>286</v>
      </c>
      <c r="R201" s="14">
        <f>VLOOKUP(A201,Sheet4!$A$6:$J$152,9,0)</f>
        <v>229</v>
      </c>
      <c r="S201" s="14">
        <f>VLOOKUP(A201,Sheet4!$A$6:$J$152,10,0)</f>
        <v>57</v>
      </c>
      <c r="T201" s="14"/>
      <c r="U201" s="14">
        <f t="shared" si="26"/>
        <v>5690</v>
      </c>
      <c r="V201" s="14"/>
      <c r="W201">
        <v>1</v>
      </c>
    </row>
    <row r="202" spans="1:22" s="3" customFormat="1" ht="15">
      <c r="A202" s="12" t="s">
        <v>225</v>
      </c>
      <c r="B202" s="25">
        <v>621004</v>
      </c>
      <c r="C202" s="16">
        <f t="shared" si="24"/>
        <v>49971</v>
      </c>
      <c r="D202" s="16">
        <f>VLOOKUP(A202,Sheet2!$A$6:$C$212,2,0)</f>
        <v>36479</v>
      </c>
      <c r="E202" s="16">
        <f>VLOOKUP(A202,Sheet2!$A$6:$C$212,3,0)</f>
        <v>13492</v>
      </c>
      <c r="F202" s="17">
        <v>1150</v>
      </c>
      <c r="G202" s="17">
        <v>1950</v>
      </c>
      <c r="H202" s="12">
        <v>0.8</v>
      </c>
      <c r="I202" s="16">
        <f t="shared" si="25"/>
        <v>6826</v>
      </c>
      <c r="J202" s="16">
        <f t="shared" si="27"/>
        <v>5461</v>
      </c>
      <c r="K202" s="16">
        <f t="shared" si="28"/>
        <v>1365</v>
      </c>
      <c r="L202" s="16">
        <f>VLOOKUP(A202,Sheet4!$A$6:$J$152,3,0)</f>
        <v>54</v>
      </c>
      <c r="M202" s="16">
        <f>VLOOKUP(A202,Sheet4!$A$6:$J$152,4,0)</f>
        <v>2914</v>
      </c>
      <c r="N202" s="16">
        <f>VLOOKUP(A202,Sheet4!$A$6:$J$152,5,0)</f>
        <v>2486</v>
      </c>
      <c r="O202" s="16">
        <v>1150</v>
      </c>
      <c r="P202" s="16">
        <v>0.8</v>
      </c>
      <c r="Q202" s="16">
        <f>VLOOKUP(A202,Sheet4!$A$6:$J$152,8,0)</f>
        <v>286</v>
      </c>
      <c r="R202" s="16">
        <f>VLOOKUP(A202,Sheet4!$A$6:$J$152,9,0)</f>
        <v>229</v>
      </c>
      <c r="S202" s="16">
        <f>VLOOKUP(A202,Sheet4!$A$6:$J$152,10,0)</f>
        <v>57</v>
      </c>
      <c r="T202" s="16"/>
      <c r="U202" s="16">
        <f t="shared" si="26"/>
        <v>5690</v>
      </c>
      <c r="V202" s="16"/>
    </row>
    <row r="203" spans="1:23" ht="15">
      <c r="A203" s="13" t="s">
        <v>226</v>
      </c>
      <c r="B203" s="13"/>
      <c r="C203" s="14">
        <f t="shared" si="24"/>
        <v>145159</v>
      </c>
      <c r="D203" s="14">
        <f>VLOOKUP(A203,Sheet2!$A$6:$C$212,2,0)</f>
        <v>103628</v>
      </c>
      <c r="E203" s="14">
        <f>VLOOKUP(A203,Sheet2!$A$6:$C$212,3,0)</f>
        <v>41531</v>
      </c>
      <c r="F203" s="15">
        <v>1150</v>
      </c>
      <c r="G203" s="15">
        <v>1950</v>
      </c>
      <c r="H203" s="13">
        <v>0.8</v>
      </c>
      <c r="I203" s="14">
        <f t="shared" si="25"/>
        <v>20016</v>
      </c>
      <c r="J203" s="14">
        <f t="shared" si="27"/>
        <v>16013</v>
      </c>
      <c r="K203" s="14">
        <f t="shared" si="28"/>
        <v>4003</v>
      </c>
      <c r="L203" s="14">
        <f>VLOOKUP(A203,Sheet4!$A$6:$J$152,3,0)</f>
        <v>95</v>
      </c>
      <c r="M203" s="14">
        <f>VLOOKUP(A203,Sheet4!$A$6:$J$152,4,0)</f>
        <v>5928</v>
      </c>
      <c r="N203" s="14">
        <f>VLOOKUP(A203,Sheet4!$A$6:$J$152,5,0)</f>
        <v>3572</v>
      </c>
      <c r="O203" s="14">
        <v>1150</v>
      </c>
      <c r="P203" s="13">
        <v>0.8</v>
      </c>
      <c r="Q203" s="14">
        <f>VLOOKUP(A203,Sheet4!$A$6:$J$152,8,0)</f>
        <v>411</v>
      </c>
      <c r="R203" s="14">
        <f>VLOOKUP(A203,Sheet4!$A$6:$J$152,9,0)</f>
        <v>329</v>
      </c>
      <c r="S203" s="14">
        <f>VLOOKUP(A203,Sheet4!$A$6:$J$152,10,0)</f>
        <v>82</v>
      </c>
      <c r="T203" s="14"/>
      <c r="U203" s="14">
        <f t="shared" si="26"/>
        <v>16342</v>
      </c>
      <c r="V203" s="14"/>
      <c r="W203">
        <v>1</v>
      </c>
    </row>
    <row r="204" spans="1:22" s="3" customFormat="1" ht="15">
      <c r="A204" s="12" t="s">
        <v>226</v>
      </c>
      <c r="B204" s="25">
        <v>621003</v>
      </c>
      <c r="C204" s="16">
        <f t="shared" si="24"/>
        <v>145159</v>
      </c>
      <c r="D204" s="16">
        <f>VLOOKUP(A204,Sheet2!$A$6:$C$212,2,0)</f>
        <v>103628</v>
      </c>
      <c r="E204" s="16">
        <f>VLOOKUP(A204,Sheet2!$A$6:$C$212,3,0)</f>
        <v>41531</v>
      </c>
      <c r="F204" s="17">
        <v>1150</v>
      </c>
      <c r="G204" s="17">
        <v>1950</v>
      </c>
      <c r="H204" s="12">
        <v>0.8</v>
      </c>
      <c r="I204" s="16">
        <f t="shared" si="25"/>
        <v>20016</v>
      </c>
      <c r="J204" s="16">
        <f t="shared" si="27"/>
        <v>16013</v>
      </c>
      <c r="K204" s="16">
        <f t="shared" si="28"/>
        <v>4003</v>
      </c>
      <c r="L204" s="16">
        <f>VLOOKUP(A204,Sheet4!$A$6:$J$152,3,0)</f>
        <v>95</v>
      </c>
      <c r="M204" s="16">
        <f>VLOOKUP(A204,Sheet4!$A$6:$J$152,4,0)</f>
        <v>5928</v>
      </c>
      <c r="N204" s="16">
        <f>VLOOKUP(A204,Sheet4!$A$6:$J$152,5,0)</f>
        <v>3572</v>
      </c>
      <c r="O204" s="16">
        <v>1150</v>
      </c>
      <c r="P204" s="16">
        <v>0.8</v>
      </c>
      <c r="Q204" s="16">
        <f>VLOOKUP(A204,Sheet4!$A$6:$J$152,8,0)</f>
        <v>411</v>
      </c>
      <c r="R204" s="16">
        <f>VLOOKUP(A204,Sheet4!$A$6:$J$152,9,0)</f>
        <v>329</v>
      </c>
      <c r="S204" s="16">
        <f>VLOOKUP(A204,Sheet4!$A$6:$J$152,10,0)</f>
        <v>82</v>
      </c>
      <c r="T204" s="16"/>
      <c r="U204" s="16">
        <f t="shared" si="26"/>
        <v>16342</v>
      </c>
      <c r="V204" s="16"/>
    </row>
  </sheetData>
  <sheetProtection/>
  <mergeCells count="18">
    <mergeCell ref="A1:V1"/>
    <mergeCell ref="C2:K2"/>
    <mergeCell ref="L2:S2"/>
    <mergeCell ref="C3:E3"/>
    <mergeCell ref="F3:G3"/>
    <mergeCell ref="I3:K3"/>
    <mergeCell ref="Q3:S3"/>
    <mergeCell ref="A3:A4"/>
    <mergeCell ref="B3:B4"/>
    <mergeCell ref="H3:H4"/>
    <mergeCell ref="L3:L4"/>
    <mergeCell ref="M3:M4"/>
    <mergeCell ref="N3:N4"/>
    <mergeCell ref="O3:O4"/>
    <mergeCell ref="P3:P4"/>
    <mergeCell ref="T3:T4"/>
    <mergeCell ref="U3:U4"/>
    <mergeCell ref="V3:V4"/>
  </mergeCells>
  <printOptions/>
  <pageMargins left="0.707638888888889" right="0.707638888888889" top="0.747916666666667" bottom="0.747916666666667" header="0.313888888888889" footer="0.313888888888889"/>
  <pageSetup fitToHeight="0" fitToWidth="1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2"/>
  <sheetViews>
    <sheetView zoomScaleSheetLayoutView="100" workbookViewId="0" topLeftCell="A178">
      <selection activeCell="A204" sqref="A204"/>
    </sheetView>
  </sheetViews>
  <sheetFormatPr defaultColWidth="9.00390625" defaultRowHeight="15.75"/>
  <sheetData>
    <row r="2" spans="1:4" ht="15">
      <c r="A2" s="32" t="s">
        <v>248</v>
      </c>
      <c r="B2" t="s">
        <v>249</v>
      </c>
      <c r="D2" s="32" t="s">
        <v>250</v>
      </c>
    </row>
    <row r="3" spans="1:4" ht="15">
      <c r="A3" s="33"/>
      <c r="B3" t="s">
        <v>24</v>
      </c>
      <c r="C3" t="s">
        <v>251</v>
      </c>
      <c r="D3" s="33"/>
    </row>
    <row r="4" spans="1:4" ht="15">
      <c r="A4" s="34"/>
      <c r="C4" t="s">
        <v>24</v>
      </c>
      <c r="D4" s="34"/>
    </row>
    <row r="5" spans="1:4" ht="15">
      <c r="A5" s="76" t="s">
        <v>24</v>
      </c>
      <c r="B5">
        <v>9419581</v>
      </c>
      <c r="C5">
        <v>3561001</v>
      </c>
      <c r="D5" s="76" t="s">
        <v>252</v>
      </c>
    </row>
    <row r="6" spans="1:4" ht="15">
      <c r="A6" s="76" t="s">
        <v>54</v>
      </c>
      <c r="B6">
        <v>1004695</v>
      </c>
      <c r="C6">
        <v>338751</v>
      </c>
      <c r="D6" s="76" t="s">
        <v>253</v>
      </c>
    </row>
    <row r="7" spans="1:4" ht="15">
      <c r="A7" s="76" t="s">
        <v>55</v>
      </c>
      <c r="B7">
        <v>0</v>
      </c>
      <c r="C7">
        <v>0</v>
      </c>
      <c r="D7" s="76" t="s">
        <v>254</v>
      </c>
    </row>
    <row r="8" spans="1:4" ht="15">
      <c r="A8" s="76" t="s">
        <v>58</v>
      </c>
      <c r="B8">
        <v>60326</v>
      </c>
      <c r="C8">
        <v>22968</v>
      </c>
      <c r="D8" s="76" t="s">
        <v>255</v>
      </c>
    </row>
    <row r="9" spans="1:4" ht="15">
      <c r="A9" s="76" t="s">
        <v>56</v>
      </c>
      <c r="B9">
        <v>67002</v>
      </c>
      <c r="C9">
        <v>31171</v>
      </c>
      <c r="D9" s="76" t="s">
        <v>256</v>
      </c>
    </row>
    <row r="10" spans="1:4" ht="15">
      <c r="A10" s="76" t="s">
        <v>57</v>
      </c>
      <c r="B10">
        <v>85755</v>
      </c>
      <c r="C10">
        <v>30551</v>
      </c>
      <c r="D10" s="76" t="s">
        <v>257</v>
      </c>
    </row>
    <row r="11" spans="1:4" ht="15">
      <c r="A11" s="76" t="s">
        <v>59</v>
      </c>
      <c r="B11">
        <v>109346</v>
      </c>
      <c r="C11">
        <v>35344</v>
      </c>
      <c r="D11" s="76" t="s">
        <v>258</v>
      </c>
    </row>
    <row r="12" spans="1:4" ht="15">
      <c r="A12" s="76" t="s">
        <v>60</v>
      </c>
      <c r="B12">
        <v>155043</v>
      </c>
      <c r="C12">
        <v>43579</v>
      </c>
      <c r="D12" s="76" t="s">
        <v>259</v>
      </c>
    </row>
    <row r="13" spans="1:4" ht="15">
      <c r="A13" s="76" t="s">
        <v>61</v>
      </c>
      <c r="B13">
        <v>61490</v>
      </c>
      <c r="C13">
        <v>21952</v>
      </c>
      <c r="D13" s="76" t="s">
        <v>260</v>
      </c>
    </row>
    <row r="14" spans="1:4" ht="15">
      <c r="A14" s="76" t="s">
        <v>63</v>
      </c>
      <c r="B14">
        <v>138920</v>
      </c>
      <c r="C14">
        <v>46295</v>
      </c>
      <c r="D14" s="76" t="s">
        <v>261</v>
      </c>
    </row>
    <row r="15" spans="1:4" ht="15">
      <c r="A15" s="76" t="s">
        <v>62</v>
      </c>
      <c r="B15">
        <v>141029</v>
      </c>
      <c r="C15">
        <v>42952</v>
      </c>
      <c r="D15" s="76" t="s">
        <v>262</v>
      </c>
    </row>
    <row r="16" spans="1:4" ht="15">
      <c r="A16" s="76" t="s">
        <v>64</v>
      </c>
      <c r="B16">
        <v>43429</v>
      </c>
      <c r="C16">
        <v>16078</v>
      </c>
      <c r="D16" s="76" t="s">
        <v>263</v>
      </c>
    </row>
    <row r="17" spans="1:4" ht="15">
      <c r="A17" s="76" t="s">
        <v>264</v>
      </c>
      <c r="B17">
        <v>0</v>
      </c>
      <c r="C17">
        <v>0</v>
      </c>
      <c r="D17" s="76" t="s">
        <v>265</v>
      </c>
    </row>
    <row r="18" spans="1:4" ht="15">
      <c r="A18" s="76" t="s">
        <v>65</v>
      </c>
      <c r="B18">
        <v>48381</v>
      </c>
      <c r="C18">
        <v>17084</v>
      </c>
      <c r="D18" s="76" t="s">
        <v>266</v>
      </c>
    </row>
    <row r="19" spans="1:4" ht="15">
      <c r="A19" s="76" t="s">
        <v>66</v>
      </c>
      <c r="B19">
        <v>93974</v>
      </c>
      <c r="C19">
        <v>30777</v>
      </c>
      <c r="D19" s="76" t="s">
        <v>267</v>
      </c>
    </row>
    <row r="20" spans="1:4" ht="15">
      <c r="A20" s="76" t="s">
        <v>268</v>
      </c>
      <c r="B20">
        <v>0</v>
      </c>
      <c r="C20">
        <v>0</v>
      </c>
      <c r="D20" s="76" t="s">
        <v>269</v>
      </c>
    </row>
    <row r="21" spans="1:4" ht="15">
      <c r="A21" s="76" t="s">
        <v>99</v>
      </c>
      <c r="B21">
        <v>236257</v>
      </c>
      <c r="C21">
        <v>101780</v>
      </c>
      <c r="D21" s="76" t="s">
        <v>270</v>
      </c>
    </row>
    <row r="22" spans="1:4" ht="15">
      <c r="A22" s="76" t="s">
        <v>100</v>
      </c>
      <c r="B22">
        <v>0</v>
      </c>
      <c r="C22">
        <v>0</v>
      </c>
      <c r="D22" s="76" t="s">
        <v>271</v>
      </c>
    </row>
    <row r="23" spans="1:4" ht="15">
      <c r="A23" s="76" t="s">
        <v>102</v>
      </c>
      <c r="B23">
        <v>28154</v>
      </c>
      <c r="C23">
        <v>13537</v>
      </c>
      <c r="D23" s="76" t="s">
        <v>272</v>
      </c>
    </row>
    <row r="24" spans="1:4" ht="15">
      <c r="A24" s="76" t="s">
        <v>101</v>
      </c>
      <c r="B24">
        <v>25109</v>
      </c>
      <c r="C24">
        <v>10266</v>
      </c>
      <c r="D24" s="76" t="s">
        <v>273</v>
      </c>
    </row>
    <row r="25" spans="1:4" ht="15">
      <c r="A25" s="76" t="s">
        <v>103</v>
      </c>
      <c r="B25">
        <v>24277</v>
      </c>
      <c r="C25">
        <v>9451</v>
      </c>
      <c r="D25" s="76" t="s">
        <v>274</v>
      </c>
    </row>
    <row r="26" spans="1:4" ht="15">
      <c r="A26" s="76" t="s">
        <v>105</v>
      </c>
      <c r="B26">
        <v>15908</v>
      </c>
      <c r="C26">
        <v>7280</v>
      </c>
      <c r="D26" s="76" t="s">
        <v>275</v>
      </c>
    </row>
    <row r="27" spans="1:4" ht="15">
      <c r="A27" s="76" t="s">
        <v>108</v>
      </c>
      <c r="B27">
        <v>16771</v>
      </c>
      <c r="C27">
        <v>6642</v>
      </c>
      <c r="D27" s="76" t="s">
        <v>276</v>
      </c>
    </row>
    <row r="28" spans="1:4" ht="15">
      <c r="A28" s="76" t="s">
        <v>109</v>
      </c>
      <c r="B28">
        <v>27616</v>
      </c>
      <c r="C28">
        <v>11445</v>
      </c>
      <c r="D28" s="76" t="s">
        <v>277</v>
      </c>
    </row>
    <row r="29" spans="1:4" ht="15">
      <c r="A29" s="76" t="s">
        <v>110</v>
      </c>
      <c r="B29">
        <v>16437</v>
      </c>
      <c r="C29">
        <v>6954</v>
      </c>
      <c r="D29" s="76" t="s">
        <v>278</v>
      </c>
    </row>
    <row r="30" spans="1:4" ht="15">
      <c r="A30" s="76" t="s">
        <v>106</v>
      </c>
      <c r="B30">
        <v>16695</v>
      </c>
      <c r="C30">
        <v>6952</v>
      </c>
      <c r="D30" s="76" t="s">
        <v>279</v>
      </c>
    </row>
    <row r="31" spans="1:4" ht="15">
      <c r="A31" s="76" t="s">
        <v>104</v>
      </c>
      <c r="B31">
        <v>36176</v>
      </c>
      <c r="C31">
        <v>15644</v>
      </c>
      <c r="D31" s="76" t="s">
        <v>280</v>
      </c>
    </row>
    <row r="32" spans="1:4" ht="15">
      <c r="A32" s="76" t="s">
        <v>107</v>
      </c>
      <c r="B32">
        <v>29114</v>
      </c>
      <c r="C32">
        <v>13609</v>
      </c>
      <c r="D32" s="76" t="s">
        <v>281</v>
      </c>
    </row>
    <row r="33" spans="1:4" ht="15">
      <c r="A33" s="76" t="s">
        <v>268</v>
      </c>
      <c r="B33">
        <v>0</v>
      </c>
      <c r="C33">
        <v>0</v>
      </c>
      <c r="D33" s="76" t="s">
        <v>282</v>
      </c>
    </row>
    <row r="34" spans="1:4" ht="15">
      <c r="A34" s="76" t="s">
        <v>67</v>
      </c>
      <c r="B34">
        <v>964510</v>
      </c>
      <c r="C34">
        <v>290542</v>
      </c>
      <c r="D34" s="76" t="s">
        <v>283</v>
      </c>
    </row>
    <row r="35" spans="1:4" ht="15">
      <c r="A35" s="76" t="s">
        <v>68</v>
      </c>
      <c r="B35">
        <v>6284</v>
      </c>
      <c r="C35">
        <v>13996</v>
      </c>
      <c r="D35" s="76" t="s">
        <v>284</v>
      </c>
    </row>
    <row r="36" spans="1:4" ht="15">
      <c r="A36" s="76" t="s">
        <v>70</v>
      </c>
      <c r="B36">
        <v>80655</v>
      </c>
      <c r="C36">
        <v>26518</v>
      </c>
      <c r="D36" s="76" t="s">
        <v>285</v>
      </c>
    </row>
    <row r="37" spans="1:4" ht="15">
      <c r="A37" s="76" t="s">
        <v>69</v>
      </c>
      <c r="B37">
        <v>93631</v>
      </c>
      <c r="C37">
        <v>29448</v>
      </c>
      <c r="D37" s="76" t="s">
        <v>286</v>
      </c>
    </row>
    <row r="38" spans="1:4" ht="15">
      <c r="A38" s="76" t="s">
        <v>72</v>
      </c>
      <c r="B38">
        <v>96576</v>
      </c>
      <c r="C38">
        <v>30312</v>
      </c>
      <c r="D38" s="76" t="s">
        <v>287</v>
      </c>
    </row>
    <row r="39" spans="1:4" ht="15">
      <c r="A39" s="76" t="s">
        <v>73</v>
      </c>
      <c r="B39">
        <v>241763</v>
      </c>
      <c r="C39">
        <v>66863</v>
      </c>
      <c r="D39" s="76" t="s">
        <v>288</v>
      </c>
    </row>
    <row r="40" spans="1:4" ht="15">
      <c r="A40" s="76" t="s">
        <v>74</v>
      </c>
      <c r="B40">
        <v>224430</v>
      </c>
      <c r="C40">
        <v>64955</v>
      </c>
      <c r="D40" s="76" t="s">
        <v>289</v>
      </c>
    </row>
    <row r="41" spans="1:4" ht="15">
      <c r="A41" s="76" t="s">
        <v>71</v>
      </c>
      <c r="B41">
        <v>12498</v>
      </c>
      <c r="C41">
        <v>4632</v>
      </c>
      <c r="D41" s="76" t="s">
        <v>290</v>
      </c>
    </row>
    <row r="42" spans="1:4" ht="15">
      <c r="A42" s="77" t="s">
        <v>291</v>
      </c>
      <c r="B42">
        <v>49032</v>
      </c>
      <c r="C42">
        <v>13217</v>
      </c>
      <c r="D42" s="76" t="s">
        <v>292</v>
      </c>
    </row>
    <row r="43" spans="1:4" ht="15">
      <c r="A43" s="77" t="s">
        <v>293</v>
      </c>
      <c r="B43">
        <v>33242</v>
      </c>
      <c r="C43">
        <v>9233</v>
      </c>
      <c r="D43" s="76" t="s">
        <v>294</v>
      </c>
    </row>
    <row r="44" spans="1:4" ht="15">
      <c r="A44" s="77" t="s">
        <v>295</v>
      </c>
      <c r="B44">
        <v>117406</v>
      </c>
      <c r="C44">
        <v>27659</v>
      </c>
      <c r="D44" s="76" t="s">
        <v>296</v>
      </c>
    </row>
    <row r="45" spans="1:4" ht="15">
      <c r="A45" s="77" t="s">
        <v>297</v>
      </c>
      <c r="B45">
        <v>8993</v>
      </c>
      <c r="C45">
        <v>3709</v>
      </c>
      <c r="D45" s="76" t="s">
        <v>298</v>
      </c>
    </row>
    <row r="46" spans="1:4" ht="15">
      <c r="A46" s="76" t="s">
        <v>268</v>
      </c>
      <c r="B46">
        <v>0</v>
      </c>
      <c r="C46">
        <v>0</v>
      </c>
      <c r="D46" s="76" t="s">
        <v>299</v>
      </c>
    </row>
    <row r="47" spans="1:4" ht="15">
      <c r="A47" s="76" t="s">
        <v>75</v>
      </c>
      <c r="B47">
        <v>162238</v>
      </c>
      <c r="C47">
        <v>60246</v>
      </c>
      <c r="D47" s="76" t="s">
        <v>300</v>
      </c>
    </row>
    <row r="48" spans="1:4" ht="15">
      <c r="A48" s="76" t="s">
        <v>76</v>
      </c>
      <c r="B48">
        <v>365</v>
      </c>
      <c r="C48">
        <v>1634</v>
      </c>
      <c r="D48" s="76" t="s">
        <v>301</v>
      </c>
    </row>
    <row r="49" spans="1:4" ht="15">
      <c r="A49" s="76" t="s">
        <v>77</v>
      </c>
      <c r="B49">
        <v>100208</v>
      </c>
      <c r="C49">
        <v>35649</v>
      </c>
      <c r="D49" s="76" t="s">
        <v>302</v>
      </c>
    </row>
    <row r="50" spans="1:4" ht="15">
      <c r="A50" s="76" t="s">
        <v>81</v>
      </c>
      <c r="B50">
        <v>39039</v>
      </c>
      <c r="C50">
        <v>15071</v>
      </c>
      <c r="D50" s="76" t="s">
        <v>303</v>
      </c>
    </row>
    <row r="51" spans="1:6" ht="15">
      <c r="A51" s="76" t="s">
        <v>79</v>
      </c>
      <c r="B51">
        <v>22626</v>
      </c>
      <c r="C51">
        <v>7892</v>
      </c>
      <c r="D51" s="76" t="s">
        <v>304</v>
      </c>
      <c r="E51">
        <f>B51+B53</f>
        <v>30499</v>
      </c>
      <c r="F51">
        <f>C51+C53</f>
        <v>10641</v>
      </c>
    </row>
    <row r="52" spans="1:4" ht="15">
      <c r="A52" s="78" t="s">
        <v>305</v>
      </c>
      <c r="B52">
        <v>8426</v>
      </c>
      <c r="C52">
        <v>3203</v>
      </c>
      <c r="D52" s="76" t="s">
        <v>306</v>
      </c>
    </row>
    <row r="53" spans="1:4" ht="15">
      <c r="A53" s="78" t="s">
        <v>307</v>
      </c>
      <c r="B53">
        <v>7873</v>
      </c>
      <c r="C53">
        <v>2749</v>
      </c>
      <c r="D53" s="76" t="s">
        <v>308</v>
      </c>
    </row>
    <row r="54" spans="1:4" ht="15">
      <c r="A54" s="78" t="s">
        <v>309</v>
      </c>
      <c r="B54">
        <v>119</v>
      </c>
      <c r="C54">
        <v>0</v>
      </c>
      <c r="D54" s="76" t="s">
        <v>310</v>
      </c>
    </row>
    <row r="55" spans="1:4" ht="15">
      <c r="A55" s="78" t="s">
        <v>311</v>
      </c>
      <c r="B55">
        <v>768</v>
      </c>
      <c r="C55">
        <v>306</v>
      </c>
      <c r="D55" s="76" t="s">
        <v>312</v>
      </c>
    </row>
    <row r="56" spans="1:4" ht="15">
      <c r="A56" s="76" t="s">
        <v>82</v>
      </c>
      <c r="B56">
        <v>526460</v>
      </c>
      <c r="C56">
        <v>219152</v>
      </c>
      <c r="D56" s="76" t="s">
        <v>313</v>
      </c>
    </row>
    <row r="57" spans="1:4" ht="15">
      <c r="A57" s="76" t="s">
        <v>83</v>
      </c>
      <c r="B57">
        <v>868</v>
      </c>
      <c r="C57">
        <v>5685</v>
      </c>
      <c r="D57" s="76" t="s">
        <v>314</v>
      </c>
    </row>
    <row r="58" spans="1:4" ht="15">
      <c r="A58" s="76" t="s">
        <v>85</v>
      </c>
      <c r="B58">
        <v>59579</v>
      </c>
      <c r="C58">
        <v>20447</v>
      </c>
      <c r="D58" s="76" t="s">
        <v>315</v>
      </c>
    </row>
    <row r="59" spans="1:4" ht="15">
      <c r="A59" s="76" t="s">
        <v>84</v>
      </c>
      <c r="B59">
        <v>73167</v>
      </c>
      <c r="C59">
        <v>31176</v>
      </c>
      <c r="D59" s="76" t="s">
        <v>316</v>
      </c>
    </row>
    <row r="60" spans="1:4" ht="15">
      <c r="A60" s="76" t="s">
        <v>87</v>
      </c>
      <c r="B60">
        <v>21241</v>
      </c>
      <c r="C60">
        <v>7824</v>
      </c>
      <c r="D60" s="76" t="s">
        <v>317</v>
      </c>
    </row>
    <row r="61" spans="1:4" ht="15">
      <c r="A61" s="76" t="s">
        <v>88</v>
      </c>
      <c r="B61">
        <v>161445</v>
      </c>
      <c r="C61">
        <v>72657</v>
      </c>
      <c r="D61" s="76" t="s">
        <v>318</v>
      </c>
    </row>
    <row r="62" spans="1:4" ht="15">
      <c r="A62" s="76" t="s">
        <v>90</v>
      </c>
      <c r="B62">
        <v>134330</v>
      </c>
      <c r="C62">
        <v>55239</v>
      </c>
      <c r="D62" s="76" t="s">
        <v>319</v>
      </c>
    </row>
    <row r="63" spans="1:4" ht="15">
      <c r="A63" s="76" t="s">
        <v>86</v>
      </c>
      <c r="B63">
        <v>72472</v>
      </c>
      <c r="C63">
        <v>24981</v>
      </c>
      <c r="D63" s="76" t="s">
        <v>320</v>
      </c>
    </row>
    <row r="64" spans="1:4" ht="15">
      <c r="A64" s="76" t="s">
        <v>91</v>
      </c>
      <c r="B64">
        <v>3358</v>
      </c>
      <c r="C64">
        <v>1143</v>
      </c>
      <c r="D64" s="76" t="s">
        <v>321</v>
      </c>
    </row>
    <row r="65" spans="1:4" ht="15">
      <c r="A65" s="76" t="s">
        <v>268</v>
      </c>
      <c r="B65">
        <v>0</v>
      </c>
      <c r="C65">
        <v>0</v>
      </c>
      <c r="D65" s="76" t="s">
        <v>322</v>
      </c>
    </row>
    <row r="66" spans="1:4" ht="15">
      <c r="A66" s="76" t="s">
        <v>92</v>
      </c>
      <c r="B66">
        <v>543598</v>
      </c>
      <c r="C66">
        <v>210765</v>
      </c>
      <c r="D66" s="76" t="s">
        <v>323</v>
      </c>
    </row>
    <row r="67" spans="1:4" ht="15">
      <c r="A67" s="76" t="s">
        <v>93</v>
      </c>
      <c r="B67">
        <v>0</v>
      </c>
      <c r="C67">
        <v>0</v>
      </c>
      <c r="D67" s="76" t="s">
        <v>324</v>
      </c>
    </row>
    <row r="68" spans="1:4" ht="15">
      <c r="A68" s="76" t="s">
        <v>94</v>
      </c>
      <c r="B68">
        <v>76437</v>
      </c>
      <c r="C68">
        <v>27260</v>
      </c>
      <c r="D68" s="76" t="s">
        <v>325</v>
      </c>
    </row>
    <row r="69" spans="1:4" ht="15">
      <c r="A69" s="76" t="s">
        <v>95</v>
      </c>
      <c r="B69">
        <v>204502</v>
      </c>
      <c r="C69">
        <v>76211</v>
      </c>
      <c r="D69" s="76" t="s">
        <v>326</v>
      </c>
    </row>
    <row r="70" spans="1:4" ht="15">
      <c r="A70" s="76" t="s">
        <v>98</v>
      </c>
      <c r="B70">
        <v>181618</v>
      </c>
      <c r="C70">
        <v>74369</v>
      </c>
      <c r="D70" s="76" t="s">
        <v>327</v>
      </c>
    </row>
    <row r="71" spans="1:4" ht="15">
      <c r="A71" s="76" t="s">
        <v>97</v>
      </c>
      <c r="B71">
        <v>49090</v>
      </c>
      <c r="C71">
        <v>20911</v>
      </c>
      <c r="D71" s="76" t="s">
        <v>328</v>
      </c>
    </row>
    <row r="72" spans="1:4" ht="15">
      <c r="A72" s="76" t="s">
        <v>96</v>
      </c>
      <c r="B72">
        <v>31951</v>
      </c>
      <c r="C72">
        <v>12014</v>
      </c>
      <c r="D72" s="76" t="s">
        <v>329</v>
      </c>
    </row>
    <row r="73" spans="1:4" ht="15">
      <c r="A73" s="76" t="s">
        <v>268</v>
      </c>
      <c r="B73">
        <v>0</v>
      </c>
      <c r="C73">
        <v>0</v>
      </c>
      <c r="D73" s="76" t="s">
        <v>330</v>
      </c>
    </row>
    <row r="74" spans="1:4" ht="15">
      <c r="A74" s="76" t="s">
        <v>147</v>
      </c>
      <c r="B74">
        <v>322934</v>
      </c>
      <c r="C74">
        <v>134515</v>
      </c>
      <c r="D74" s="76" t="s">
        <v>331</v>
      </c>
    </row>
    <row r="75" spans="1:4" ht="15">
      <c r="A75" s="76" t="s">
        <v>148</v>
      </c>
      <c r="B75">
        <v>3186</v>
      </c>
      <c r="C75">
        <v>4890</v>
      </c>
      <c r="D75" s="76" t="s">
        <v>332</v>
      </c>
    </row>
    <row r="76" spans="1:4" ht="15">
      <c r="A76" s="76" t="s">
        <v>149</v>
      </c>
      <c r="B76">
        <v>58554</v>
      </c>
      <c r="C76">
        <v>20197</v>
      </c>
      <c r="D76" s="76" t="s">
        <v>333</v>
      </c>
    </row>
    <row r="77" spans="1:4" ht="15">
      <c r="A77" s="76" t="s">
        <v>150</v>
      </c>
      <c r="B77">
        <v>22564</v>
      </c>
      <c r="C77">
        <v>7654</v>
      </c>
      <c r="D77" s="76" t="s">
        <v>334</v>
      </c>
    </row>
    <row r="78" spans="1:4" ht="15">
      <c r="A78" s="76" t="s">
        <v>151</v>
      </c>
      <c r="B78">
        <v>63574</v>
      </c>
      <c r="C78">
        <v>27405</v>
      </c>
      <c r="D78" s="76" t="s">
        <v>335</v>
      </c>
    </row>
    <row r="79" spans="1:4" ht="15">
      <c r="A79" s="76" t="s">
        <v>152</v>
      </c>
      <c r="B79">
        <v>50689</v>
      </c>
      <c r="C79">
        <v>22423</v>
      </c>
      <c r="D79" s="76" t="s">
        <v>336</v>
      </c>
    </row>
    <row r="80" spans="1:4" ht="15">
      <c r="A80" s="76" t="s">
        <v>153</v>
      </c>
      <c r="B80">
        <v>53729</v>
      </c>
      <c r="C80">
        <v>24453</v>
      </c>
      <c r="D80" s="76" t="s">
        <v>337</v>
      </c>
    </row>
    <row r="81" spans="1:4" ht="15">
      <c r="A81" s="76" t="s">
        <v>154</v>
      </c>
      <c r="B81">
        <v>36709</v>
      </c>
      <c r="C81">
        <v>14710</v>
      </c>
      <c r="D81" s="76" t="s">
        <v>338</v>
      </c>
    </row>
    <row r="82" spans="1:4" ht="15">
      <c r="A82" s="76" t="s">
        <v>155</v>
      </c>
      <c r="B82">
        <v>33929</v>
      </c>
      <c r="C82">
        <v>12783</v>
      </c>
      <c r="D82" s="76" t="s">
        <v>339</v>
      </c>
    </row>
    <row r="83" spans="1:4" ht="15">
      <c r="A83" s="76" t="s">
        <v>268</v>
      </c>
      <c r="B83">
        <v>0</v>
      </c>
      <c r="C83">
        <v>0</v>
      </c>
      <c r="D83" s="76" t="s">
        <v>340</v>
      </c>
    </row>
    <row r="84" spans="1:4" ht="15">
      <c r="A84" s="76" t="s">
        <v>163</v>
      </c>
      <c r="B84">
        <v>633240</v>
      </c>
      <c r="C84">
        <v>258281</v>
      </c>
      <c r="D84" s="76" t="s">
        <v>341</v>
      </c>
    </row>
    <row r="85" spans="1:4" ht="15">
      <c r="A85" s="76" t="s">
        <v>164</v>
      </c>
      <c r="B85">
        <v>0</v>
      </c>
      <c r="C85">
        <v>0</v>
      </c>
      <c r="D85" s="76" t="s">
        <v>342</v>
      </c>
    </row>
    <row r="86" spans="1:4" ht="15">
      <c r="A86" s="76" t="s">
        <v>165</v>
      </c>
      <c r="B86">
        <v>35406</v>
      </c>
      <c r="C86">
        <v>16693</v>
      </c>
      <c r="D86" s="76" t="s">
        <v>343</v>
      </c>
    </row>
    <row r="87" spans="1:4" ht="15">
      <c r="A87" s="76" t="s">
        <v>166</v>
      </c>
      <c r="B87">
        <v>54471</v>
      </c>
      <c r="C87">
        <v>22760</v>
      </c>
      <c r="D87" s="76" t="s">
        <v>344</v>
      </c>
    </row>
    <row r="88" spans="1:4" ht="15">
      <c r="A88" s="76" t="s">
        <v>169</v>
      </c>
      <c r="B88">
        <v>24014</v>
      </c>
      <c r="C88">
        <v>6953</v>
      </c>
      <c r="D88" s="76" t="s">
        <v>345</v>
      </c>
    </row>
    <row r="89" spans="1:6" ht="15">
      <c r="A89" s="76" t="s">
        <v>167</v>
      </c>
      <c r="B89">
        <v>53475</v>
      </c>
      <c r="C89">
        <v>22355</v>
      </c>
      <c r="D89" s="76" t="s">
        <v>346</v>
      </c>
      <c r="E89">
        <f>B89+B95</f>
        <v>82761</v>
      </c>
      <c r="F89">
        <f>C89+C95</f>
        <v>33001</v>
      </c>
    </row>
    <row r="90" spans="1:4" ht="15">
      <c r="A90" s="76" t="s">
        <v>171</v>
      </c>
      <c r="B90">
        <v>66470</v>
      </c>
      <c r="C90">
        <v>25719</v>
      </c>
      <c r="D90" s="76" t="s">
        <v>347</v>
      </c>
    </row>
    <row r="91" spans="1:4" ht="15">
      <c r="A91" s="76" t="s">
        <v>174</v>
      </c>
      <c r="B91">
        <v>61050</v>
      </c>
      <c r="C91">
        <v>22194</v>
      </c>
      <c r="D91" s="76" t="s">
        <v>348</v>
      </c>
    </row>
    <row r="92" spans="1:4" ht="15">
      <c r="A92" s="76" t="s">
        <v>173</v>
      </c>
      <c r="B92">
        <v>132441</v>
      </c>
      <c r="C92">
        <v>53372</v>
      </c>
      <c r="D92" s="76" t="s">
        <v>349</v>
      </c>
    </row>
    <row r="93" spans="1:4" ht="15">
      <c r="A93" s="76" t="s">
        <v>172</v>
      </c>
      <c r="B93">
        <v>125577</v>
      </c>
      <c r="C93">
        <v>51582</v>
      </c>
      <c r="D93" s="76" t="s">
        <v>350</v>
      </c>
    </row>
    <row r="94" spans="1:4" ht="15">
      <c r="A94" s="76" t="s">
        <v>170</v>
      </c>
      <c r="B94">
        <v>80336</v>
      </c>
      <c r="C94">
        <v>36653</v>
      </c>
      <c r="D94" s="76" t="s">
        <v>351</v>
      </c>
    </row>
    <row r="95" spans="1:4" ht="15">
      <c r="A95" s="78" t="s">
        <v>352</v>
      </c>
      <c r="B95">
        <v>29286</v>
      </c>
      <c r="C95">
        <v>10646</v>
      </c>
      <c r="D95" s="76" t="s">
        <v>353</v>
      </c>
    </row>
    <row r="96" spans="1:4" ht="15">
      <c r="A96" s="76" t="s">
        <v>268</v>
      </c>
      <c r="B96">
        <v>0</v>
      </c>
      <c r="C96">
        <v>0</v>
      </c>
      <c r="D96" s="76" t="s">
        <v>354</v>
      </c>
    </row>
    <row r="97" spans="1:4" ht="15">
      <c r="A97" s="76" t="s">
        <v>175</v>
      </c>
      <c r="B97">
        <v>620850</v>
      </c>
      <c r="C97">
        <v>277491</v>
      </c>
      <c r="D97" s="76" t="s">
        <v>355</v>
      </c>
    </row>
    <row r="98" spans="1:4" ht="15">
      <c r="A98" s="76" t="s">
        <v>176</v>
      </c>
      <c r="B98">
        <v>45945</v>
      </c>
      <c r="C98">
        <v>23955</v>
      </c>
      <c r="D98" s="76" t="s">
        <v>356</v>
      </c>
    </row>
    <row r="99" spans="1:4" ht="15">
      <c r="A99" s="76" t="s">
        <v>177</v>
      </c>
      <c r="B99">
        <v>37952</v>
      </c>
      <c r="C99">
        <v>14597</v>
      </c>
      <c r="D99" s="76" t="s">
        <v>357</v>
      </c>
    </row>
    <row r="100" spans="1:6" ht="15">
      <c r="A100" s="76" t="s">
        <v>179</v>
      </c>
      <c r="B100">
        <v>149485</v>
      </c>
      <c r="C100">
        <v>60469</v>
      </c>
      <c r="D100" s="76" t="s">
        <v>358</v>
      </c>
      <c r="E100">
        <f>B100+B104+B105</f>
        <v>172531</v>
      </c>
      <c r="F100">
        <f>C100+C104+C105</f>
        <v>68475</v>
      </c>
    </row>
    <row r="101" spans="1:4" ht="15">
      <c r="A101" s="76" t="s">
        <v>182</v>
      </c>
      <c r="B101">
        <v>128212</v>
      </c>
      <c r="C101">
        <v>64523</v>
      </c>
      <c r="D101" s="76" t="s">
        <v>359</v>
      </c>
    </row>
    <row r="102" spans="1:4" ht="15">
      <c r="A102" s="76" t="s">
        <v>181</v>
      </c>
      <c r="B102">
        <v>146916</v>
      </c>
      <c r="C102">
        <v>64455</v>
      </c>
      <c r="D102" s="76" t="s">
        <v>360</v>
      </c>
    </row>
    <row r="103" spans="1:4" ht="15">
      <c r="A103" s="76" t="s">
        <v>178</v>
      </c>
      <c r="B103">
        <v>112340</v>
      </c>
      <c r="C103">
        <v>49492</v>
      </c>
      <c r="D103" s="76" t="s">
        <v>361</v>
      </c>
    </row>
    <row r="104" spans="1:4" ht="15">
      <c r="A104" s="78" t="s">
        <v>362</v>
      </c>
      <c r="B104">
        <v>19040</v>
      </c>
      <c r="C104">
        <v>6306</v>
      </c>
      <c r="D104" s="76" t="s">
        <v>363</v>
      </c>
    </row>
    <row r="105" spans="1:4" ht="15">
      <c r="A105" s="78" t="s">
        <v>364</v>
      </c>
      <c r="B105">
        <v>4006</v>
      </c>
      <c r="C105">
        <v>1700</v>
      </c>
      <c r="D105" s="76" t="s">
        <v>365</v>
      </c>
    </row>
    <row r="106" spans="1:4" ht="15">
      <c r="A106" s="76" t="s">
        <v>268</v>
      </c>
      <c r="B106">
        <v>0</v>
      </c>
      <c r="C106">
        <v>0</v>
      </c>
      <c r="D106" s="76" t="s">
        <v>366</v>
      </c>
    </row>
    <row r="107" spans="1:4" ht="15">
      <c r="A107" s="76" t="s">
        <v>183</v>
      </c>
      <c r="B107">
        <v>369217</v>
      </c>
      <c r="C107">
        <v>153379</v>
      </c>
      <c r="D107" s="76" t="s">
        <v>367</v>
      </c>
    </row>
    <row r="108" spans="1:4" ht="15">
      <c r="A108" s="76" t="s">
        <v>184</v>
      </c>
      <c r="B108">
        <v>0</v>
      </c>
      <c r="C108">
        <v>0</v>
      </c>
      <c r="D108" s="76" t="s">
        <v>368</v>
      </c>
    </row>
    <row r="109" spans="1:4" ht="15">
      <c r="A109" s="76" t="s">
        <v>185</v>
      </c>
      <c r="B109">
        <v>43658</v>
      </c>
      <c r="C109">
        <v>18089</v>
      </c>
      <c r="D109" s="76" t="s">
        <v>369</v>
      </c>
    </row>
    <row r="110" spans="1:4" ht="15">
      <c r="A110" s="76" t="s">
        <v>186</v>
      </c>
      <c r="B110">
        <v>15555</v>
      </c>
      <c r="C110">
        <v>5335</v>
      </c>
      <c r="D110" s="76" t="s">
        <v>370</v>
      </c>
    </row>
    <row r="111" spans="1:4" ht="15">
      <c r="A111" s="76" t="s">
        <v>189</v>
      </c>
      <c r="B111">
        <v>60832</v>
      </c>
      <c r="C111">
        <v>22010</v>
      </c>
      <c r="D111" s="76" t="s">
        <v>371</v>
      </c>
    </row>
    <row r="112" spans="1:4" ht="15">
      <c r="A112" s="76" t="s">
        <v>190</v>
      </c>
      <c r="B112">
        <v>36838</v>
      </c>
      <c r="C112">
        <v>13449</v>
      </c>
      <c r="D112" s="76" t="s">
        <v>372</v>
      </c>
    </row>
    <row r="113" spans="1:4" ht="15">
      <c r="A113" s="76" t="s">
        <v>193</v>
      </c>
      <c r="B113">
        <v>87740</v>
      </c>
      <c r="C113">
        <v>43215</v>
      </c>
      <c r="D113" s="76" t="s">
        <v>373</v>
      </c>
    </row>
    <row r="114" spans="1:4" ht="15">
      <c r="A114" s="76" t="s">
        <v>192</v>
      </c>
      <c r="B114">
        <v>35039</v>
      </c>
      <c r="C114">
        <v>18312</v>
      </c>
      <c r="D114" s="76" t="s">
        <v>374</v>
      </c>
    </row>
    <row r="115" spans="1:4" ht="15">
      <c r="A115" s="76" t="s">
        <v>191</v>
      </c>
      <c r="B115">
        <v>34705</v>
      </c>
      <c r="C115">
        <v>13342</v>
      </c>
      <c r="D115" s="76" t="s">
        <v>375</v>
      </c>
    </row>
    <row r="116" spans="1:4" ht="15">
      <c r="A116" s="76" t="s">
        <v>376</v>
      </c>
      <c r="B116">
        <v>0</v>
      </c>
      <c r="C116">
        <v>0</v>
      </c>
      <c r="D116" s="76" t="s">
        <v>377</v>
      </c>
    </row>
    <row r="117" spans="1:6" ht="15">
      <c r="A117" s="76" t="s">
        <v>187</v>
      </c>
      <c r="B117">
        <v>54850</v>
      </c>
      <c r="C117">
        <v>19627</v>
      </c>
      <c r="D117" s="76" t="s">
        <v>378</v>
      </c>
      <c r="E117">
        <f>B117+B118</f>
        <v>65656</v>
      </c>
      <c r="F117">
        <f>C117+C118</f>
        <v>23509</v>
      </c>
    </row>
    <row r="118" spans="1:4" ht="15">
      <c r="A118" s="78" t="s">
        <v>379</v>
      </c>
      <c r="B118">
        <v>10806</v>
      </c>
      <c r="C118">
        <v>3882</v>
      </c>
      <c r="D118" s="76" t="s">
        <v>380</v>
      </c>
    </row>
    <row r="119" spans="1:4" ht="15">
      <c r="A119" s="76" t="s">
        <v>268</v>
      </c>
      <c r="B119">
        <v>0</v>
      </c>
      <c r="C119">
        <v>0</v>
      </c>
      <c r="D119" s="76" t="s">
        <v>381</v>
      </c>
    </row>
    <row r="120" spans="1:4" ht="15">
      <c r="A120" s="76" t="s">
        <v>129</v>
      </c>
      <c r="B120">
        <v>556985</v>
      </c>
      <c r="C120">
        <v>196955</v>
      </c>
      <c r="D120" s="76" t="s">
        <v>382</v>
      </c>
    </row>
    <row r="121" spans="1:4" ht="15">
      <c r="A121" s="76" t="s">
        <v>130</v>
      </c>
      <c r="B121">
        <v>0</v>
      </c>
      <c r="C121">
        <v>0</v>
      </c>
      <c r="D121" s="76" t="s">
        <v>383</v>
      </c>
    </row>
    <row r="122" spans="1:6" ht="15">
      <c r="A122" s="76" t="s">
        <v>131</v>
      </c>
      <c r="B122">
        <v>184616</v>
      </c>
      <c r="C122">
        <v>59729</v>
      </c>
      <c r="D122" s="76" t="s">
        <v>384</v>
      </c>
      <c r="E122">
        <f>B122+B128</f>
        <v>230878</v>
      </c>
      <c r="F122">
        <f>C122+C128</f>
        <v>72634</v>
      </c>
    </row>
    <row r="123" spans="1:6" ht="15">
      <c r="A123" s="76" t="s">
        <v>133</v>
      </c>
      <c r="B123">
        <v>116017</v>
      </c>
      <c r="C123">
        <v>45949</v>
      </c>
      <c r="D123" s="76" t="s">
        <v>385</v>
      </c>
      <c r="E123">
        <f>B123+B127</f>
        <v>138903</v>
      </c>
      <c r="F123">
        <f>C123+C127</f>
        <v>51547</v>
      </c>
    </row>
    <row r="124" spans="1:4" ht="15">
      <c r="A124" s="76" t="s">
        <v>137</v>
      </c>
      <c r="B124">
        <v>120909</v>
      </c>
      <c r="C124">
        <v>42910</v>
      </c>
      <c r="D124" s="76" t="s">
        <v>386</v>
      </c>
    </row>
    <row r="125" spans="1:4" ht="15">
      <c r="A125" s="76" t="s">
        <v>135</v>
      </c>
      <c r="B125">
        <v>105933</v>
      </c>
      <c r="C125">
        <v>38747</v>
      </c>
      <c r="D125" s="76" t="s">
        <v>387</v>
      </c>
    </row>
    <row r="126" spans="1:4" ht="15">
      <c r="A126" s="76" t="s">
        <v>136</v>
      </c>
      <c r="B126">
        <v>29510</v>
      </c>
      <c r="C126">
        <v>9620</v>
      </c>
      <c r="D126" s="76" t="s">
        <v>388</v>
      </c>
    </row>
    <row r="127" spans="1:4" ht="15">
      <c r="A127" s="78" t="s">
        <v>389</v>
      </c>
      <c r="B127">
        <v>22886</v>
      </c>
      <c r="C127">
        <v>5598</v>
      </c>
      <c r="D127" s="76" t="s">
        <v>390</v>
      </c>
    </row>
    <row r="128" spans="1:4" ht="15">
      <c r="A128" s="78" t="s">
        <v>391</v>
      </c>
      <c r="B128">
        <v>46262</v>
      </c>
      <c r="C128">
        <v>12905</v>
      </c>
      <c r="D128" s="76" t="s">
        <v>392</v>
      </c>
    </row>
    <row r="129" spans="1:4" ht="15">
      <c r="A129" s="76" t="s">
        <v>268</v>
      </c>
      <c r="B129">
        <v>0</v>
      </c>
      <c r="C129">
        <v>0</v>
      </c>
      <c r="D129" s="76" t="s">
        <v>393</v>
      </c>
    </row>
    <row r="130" spans="1:4" ht="15">
      <c r="A130" s="76" t="s">
        <v>119</v>
      </c>
      <c r="B130">
        <v>341593</v>
      </c>
      <c r="C130">
        <v>142636</v>
      </c>
      <c r="D130" s="76" t="s">
        <v>394</v>
      </c>
    </row>
    <row r="131" spans="1:4" ht="15">
      <c r="A131" s="76" t="s">
        <v>120</v>
      </c>
      <c r="B131">
        <v>384</v>
      </c>
      <c r="C131">
        <v>9019</v>
      </c>
      <c r="D131" s="76" t="s">
        <v>395</v>
      </c>
    </row>
    <row r="132" spans="1:4" ht="15">
      <c r="A132" s="76" t="s">
        <v>121</v>
      </c>
      <c r="B132">
        <v>33332</v>
      </c>
      <c r="C132">
        <v>9083</v>
      </c>
      <c r="D132" s="76" t="s">
        <v>396</v>
      </c>
    </row>
    <row r="133" spans="1:4" ht="15">
      <c r="A133" s="76" t="s">
        <v>122</v>
      </c>
      <c r="B133">
        <v>41658</v>
      </c>
      <c r="C133">
        <v>13918</v>
      </c>
      <c r="D133" s="76" t="s">
        <v>397</v>
      </c>
    </row>
    <row r="134" spans="1:4" ht="15">
      <c r="A134" s="76" t="s">
        <v>125</v>
      </c>
      <c r="B134">
        <v>29403</v>
      </c>
      <c r="C134">
        <v>12344</v>
      </c>
      <c r="D134" s="76" t="s">
        <v>398</v>
      </c>
    </row>
    <row r="135" spans="1:4" ht="15">
      <c r="A135" s="76" t="s">
        <v>127</v>
      </c>
      <c r="B135">
        <v>42990</v>
      </c>
      <c r="C135">
        <v>16664</v>
      </c>
      <c r="D135" s="76" t="s">
        <v>399</v>
      </c>
    </row>
    <row r="136" spans="1:4" ht="15">
      <c r="A136" s="76" t="s">
        <v>128</v>
      </c>
      <c r="B136">
        <v>97203</v>
      </c>
      <c r="C136">
        <v>44218</v>
      </c>
      <c r="D136" s="76" t="s">
        <v>400</v>
      </c>
    </row>
    <row r="137" spans="1:4" ht="15">
      <c r="A137" s="76" t="s">
        <v>123</v>
      </c>
      <c r="B137">
        <v>14850</v>
      </c>
      <c r="C137">
        <v>5937</v>
      </c>
      <c r="D137" s="76" t="s">
        <v>401</v>
      </c>
    </row>
    <row r="138" spans="1:4" ht="15">
      <c r="A138" s="76" t="s">
        <v>124</v>
      </c>
      <c r="B138">
        <v>12992</v>
      </c>
      <c r="C138">
        <v>4925</v>
      </c>
      <c r="D138" s="76" t="s">
        <v>402</v>
      </c>
    </row>
    <row r="139" spans="1:4" ht="15">
      <c r="A139" s="76" t="s">
        <v>126</v>
      </c>
      <c r="B139">
        <v>68781</v>
      </c>
      <c r="C139">
        <v>26528</v>
      </c>
      <c r="D139" s="76" t="s">
        <v>403</v>
      </c>
    </row>
    <row r="140" spans="1:4" ht="15">
      <c r="A140" s="76" t="s">
        <v>138</v>
      </c>
      <c r="B140">
        <v>255489</v>
      </c>
      <c r="C140">
        <v>114810</v>
      </c>
      <c r="D140" s="76" t="s">
        <v>404</v>
      </c>
    </row>
    <row r="141" spans="1:4" ht="15">
      <c r="A141" s="76" t="s">
        <v>139</v>
      </c>
      <c r="B141">
        <v>4400</v>
      </c>
      <c r="C141">
        <v>3102</v>
      </c>
      <c r="D141" s="76" t="s">
        <v>405</v>
      </c>
    </row>
    <row r="142" spans="1:4" ht="15">
      <c r="A142" s="76" t="s">
        <v>140</v>
      </c>
      <c r="B142">
        <v>28741</v>
      </c>
      <c r="C142">
        <v>11711</v>
      </c>
      <c r="D142" s="76" t="s">
        <v>406</v>
      </c>
    </row>
    <row r="143" spans="1:6" ht="15">
      <c r="A143" s="76" t="s">
        <v>142</v>
      </c>
      <c r="B143">
        <v>80671</v>
      </c>
      <c r="C143">
        <v>30690</v>
      </c>
      <c r="D143" s="76" t="s">
        <v>407</v>
      </c>
      <c r="E143">
        <f>B143+B146</f>
        <v>84719</v>
      </c>
      <c r="F143">
        <f>C143+C146</f>
        <v>32587</v>
      </c>
    </row>
    <row r="144" spans="1:4" ht="15">
      <c r="A144" s="76" t="s">
        <v>144</v>
      </c>
      <c r="B144">
        <v>23429</v>
      </c>
      <c r="C144">
        <v>11232</v>
      </c>
      <c r="D144" s="76" t="s">
        <v>408</v>
      </c>
    </row>
    <row r="145" spans="1:6" ht="15">
      <c r="A145" s="76" t="s">
        <v>143</v>
      </c>
      <c r="B145">
        <v>118248</v>
      </c>
      <c r="C145">
        <v>58075</v>
      </c>
      <c r="D145" s="76" t="s">
        <v>409</v>
      </c>
      <c r="E145">
        <f>B145+B147</f>
        <v>120000</v>
      </c>
      <c r="F145">
        <f>C145+C147</f>
        <v>59098</v>
      </c>
    </row>
    <row r="146" spans="1:4" ht="15">
      <c r="A146" s="78" t="s">
        <v>410</v>
      </c>
      <c r="B146">
        <v>4048</v>
      </c>
      <c r="C146">
        <v>1897</v>
      </c>
      <c r="D146" s="76" t="s">
        <v>411</v>
      </c>
    </row>
    <row r="147" spans="1:4" ht="15">
      <c r="A147" s="78" t="s">
        <v>412</v>
      </c>
      <c r="B147">
        <v>1752</v>
      </c>
      <c r="C147">
        <v>1023</v>
      </c>
      <c r="D147" s="76" t="s">
        <v>413</v>
      </c>
    </row>
    <row r="148" spans="1:4" ht="15">
      <c r="A148" s="76" t="s">
        <v>268</v>
      </c>
      <c r="B148">
        <v>0</v>
      </c>
      <c r="C148">
        <v>0</v>
      </c>
      <c r="D148" s="76" t="s">
        <v>414</v>
      </c>
    </row>
    <row r="149" spans="1:4" ht="15">
      <c r="A149" s="76" t="s">
        <v>111</v>
      </c>
      <c r="B149">
        <v>299994</v>
      </c>
      <c r="C149">
        <v>117433</v>
      </c>
      <c r="D149" s="76" t="s">
        <v>415</v>
      </c>
    </row>
    <row r="150" spans="1:4" ht="15">
      <c r="A150" s="76" t="s">
        <v>112</v>
      </c>
      <c r="B150">
        <v>12384</v>
      </c>
      <c r="C150">
        <v>9986</v>
      </c>
      <c r="D150" s="76" t="s">
        <v>416</v>
      </c>
    </row>
    <row r="151" spans="1:4" ht="15">
      <c r="A151" s="76" t="s">
        <v>113</v>
      </c>
      <c r="B151">
        <v>59074</v>
      </c>
      <c r="C151">
        <v>17966</v>
      </c>
      <c r="D151" s="76" t="s">
        <v>417</v>
      </c>
    </row>
    <row r="152" spans="1:4" ht="15">
      <c r="A152" s="76" t="s">
        <v>117</v>
      </c>
      <c r="B152">
        <v>63204</v>
      </c>
      <c r="C152">
        <v>24642</v>
      </c>
      <c r="D152" s="76" t="s">
        <v>418</v>
      </c>
    </row>
    <row r="153" spans="1:4" ht="15">
      <c r="A153" s="76" t="s">
        <v>116</v>
      </c>
      <c r="B153">
        <v>65821</v>
      </c>
      <c r="C153">
        <v>27814</v>
      </c>
      <c r="D153" s="76" t="s">
        <v>419</v>
      </c>
    </row>
    <row r="154" spans="1:4" ht="15">
      <c r="A154" s="76" t="s">
        <v>118</v>
      </c>
      <c r="B154">
        <v>30017</v>
      </c>
      <c r="C154">
        <v>10488</v>
      </c>
      <c r="D154" s="76" t="s">
        <v>420</v>
      </c>
    </row>
    <row r="155" spans="1:4" ht="15">
      <c r="A155" s="76" t="s">
        <v>115</v>
      </c>
      <c r="B155">
        <v>39635</v>
      </c>
      <c r="C155">
        <v>14064</v>
      </c>
      <c r="D155" s="76" t="s">
        <v>421</v>
      </c>
    </row>
    <row r="156" spans="1:4" ht="15">
      <c r="A156" s="76" t="s">
        <v>114</v>
      </c>
      <c r="B156">
        <v>29859</v>
      </c>
      <c r="C156">
        <v>12473</v>
      </c>
      <c r="D156" s="76" t="s">
        <v>422</v>
      </c>
    </row>
    <row r="157" spans="1:4" ht="15">
      <c r="A157" s="76" t="s">
        <v>268</v>
      </c>
      <c r="B157">
        <v>0</v>
      </c>
      <c r="C157">
        <v>0</v>
      </c>
      <c r="D157" s="76" t="s">
        <v>423</v>
      </c>
    </row>
    <row r="158" spans="1:4" ht="15">
      <c r="A158" s="76" t="s">
        <v>156</v>
      </c>
      <c r="B158">
        <v>233790</v>
      </c>
      <c r="C158">
        <v>84814</v>
      </c>
      <c r="D158" s="76" t="s">
        <v>424</v>
      </c>
    </row>
    <row r="159" spans="1:6" ht="15">
      <c r="A159" s="76" t="s">
        <v>157</v>
      </c>
      <c r="B159">
        <v>13454</v>
      </c>
      <c r="C159">
        <v>9154</v>
      </c>
      <c r="D159" s="76" t="s">
        <v>425</v>
      </c>
      <c r="E159">
        <f>B159+B166+B168</f>
        <v>21939</v>
      </c>
      <c r="F159">
        <f>C159+C166+C168</f>
        <v>12021</v>
      </c>
    </row>
    <row r="160" spans="1:4" ht="15">
      <c r="A160" s="76" t="s">
        <v>159</v>
      </c>
      <c r="B160">
        <v>53671</v>
      </c>
      <c r="C160">
        <v>17010</v>
      </c>
      <c r="D160" s="76" t="s">
        <v>426</v>
      </c>
    </row>
    <row r="161" spans="1:4" ht="15">
      <c r="A161" s="76" t="s">
        <v>160</v>
      </c>
      <c r="B161">
        <v>44056</v>
      </c>
      <c r="C161">
        <v>15052</v>
      </c>
      <c r="D161" s="76" t="s">
        <v>427</v>
      </c>
    </row>
    <row r="162" spans="1:4" ht="15">
      <c r="A162" s="76" t="s">
        <v>268</v>
      </c>
      <c r="B162">
        <v>0</v>
      </c>
      <c r="C162">
        <v>0</v>
      </c>
      <c r="D162" s="76" t="s">
        <v>428</v>
      </c>
    </row>
    <row r="163" spans="1:4" ht="15">
      <c r="A163" s="76" t="s">
        <v>161</v>
      </c>
      <c r="B163">
        <v>35642</v>
      </c>
      <c r="C163">
        <v>13982</v>
      </c>
      <c r="D163" s="76" t="s">
        <v>429</v>
      </c>
    </row>
    <row r="164" spans="1:4" ht="15">
      <c r="A164" s="76" t="s">
        <v>160</v>
      </c>
      <c r="B164">
        <v>0</v>
      </c>
      <c r="C164">
        <v>0</v>
      </c>
      <c r="D164" s="76" t="s">
        <v>430</v>
      </c>
    </row>
    <row r="165" spans="1:4" ht="15">
      <c r="A165" s="76" t="s">
        <v>162</v>
      </c>
      <c r="B165">
        <v>85242</v>
      </c>
      <c r="C165">
        <v>28885</v>
      </c>
      <c r="D165" s="76" t="s">
        <v>431</v>
      </c>
    </row>
    <row r="166" spans="1:4" ht="15">
      <c r="A166" s="78" t="s">
        <v>432</v>
      </c>
      <c r="B166">
        <v>5142</v>
      </c>
      <c r="C166">
        <v>1600</v>
      </c>
      <c r="D166" s="76" t="s">
        <v>433</v>
      </c>
    </row>
    <row r="167" spans="1:4" ht="15">
      <c r="A167" s="77" t="s">
        <v>434</v>
      </c>
      <c r="B167">
        <v>1725</v>
      </c>
      <c r="C167">
        <v>731</v>
      </c>
      <c r="D167" s="76" t="s">
        <v>435</v>
      </c>
    </row>
    <row r="168" spans="1:4" ht="15">
      <c r="A168" s="78" t="s">
        <v>436</v>
      </c>
      <c r="B168">
        <v>3343</v>
      </c>
      <c r="C168">
        <v>1267</v>
      </c>
      <c r="D168" s="76" t="s">
        <v>437</v>
      </c>
    </row>
    <row r="169" spans="1:4" ht="15">
      <c r="A169" s="76" t="s">
        <v>194</v>
      </c>
      <c r="B169">
        <v>343170</v>
      </c>
      <c r="C169">
        <v>128450</v>
      </c>
      <c r="D169" s="76" t="s">
        <v>438</v>
      </c>
    </row>
    <row r="170" spans="1:4" ht="15">
      <c r="A170" s="76" t="s">
        <v>195</v>
      </c>
      <c r="B170">
        <v>4216</v>
      </c>
      <c r="C170">
        <v>3327</v>
      </c>
      <c r="D170" s="76" t="s">
        <v>439</v>
      </c>
    </row>
    <row r="171" spans="1:4" ht="15">
      <c r="A171" s="76" t="s">
        <v>196</v>
      </c>
      <c r="B171">
        <v>83588</v>
      </c>
      <c r="C171">
        <v>29053</v>
      </c>
      <c r="D171" s="76" t="s">
        <v>440</v>
      </c>
    </row>
    <row r="172" spans="1:4" ht="15">
      <c r="A172" s="76" t="s">
        <v>197</v>
      </c>
      <c r="B172">
        <v>58818</v>
      </c>
      <c r="C172">
        <v>24308</v>
      </c>
      <c r="D172" s="76" t="s">
        <v>441</v>
      </c>
    </row>
    <row r="173" spans="1:4" ht="15">
      <c r="A173" s="76" t="s">
        <v>199</v>
      </c>
      <c r="B173">
        <v>31593</v>
      </c>
      <c r="C173">
        <v>10181</v>
      </c>
      <c r="D173" s="76" t="s">
        <v>442</v>
      </c>
    </row>
    <row r="174" spans="1:4" ht="15">
      <c r="A174" s="76" t="s">
        <v>200</v>
      </c>
      <c r="B174">
        <v>29543</v>
      </c>
      <c r="C174">
        <v>9691</v>
      </c>
      <c r="D174" s="76" t="s">
        <v>443</v>
      </c>
    </row>
    <row r="175" spans="1:4" ht="15">
      <c r="A175" s="76" t="s">
        <v>201</v>
      </c>
      <c r="B175">
        <v>8692</v>
      </c>
      <c r="C175">
        <v>2872</v>
      </c>
      <c r="D175" s="76" t="s">
        <v>444</v>
      </c>
    </row>
    <row r="176" spans="1:4" ht="15">
      <c r="A176" s="76" t="s">
        <v>202</v>
      </c>
      <c r="B176">
        <v>13657</v>
      </c>
      <c r="C176">
        <v>4954</v>
      </c>
      <c r="D176" s="76" t="s">
        <v>445</v>
      </c>
    </row>
    <row r="177" spans="1:4" ht="15">
      <c r="A177" s="76" t="s">
        <v>203</v>
      </c>
      <c r="B177">
        <v>81010</v>
      </c>
      <c r="C177">
        <v>32241</v>
      </c>
      <c r="D177" s="76" t="s">
        <v>446</v>
      </c>
    </row>
    <row r="178" spans="1:4" ht="15">
      <c r="A178" s="76" t="s">
        <v>198</v>
      </c>
      <c r="B178">
        <v>32053</v>
      </c>
      <c r="C178">
        <v>11823</v>
      </c>
      <c r="D178" s="76" t="s">
        <v>447</v>
      </c>
    </row>
    <row r="179" spans="1:4" ht="15">
      <c r="A179" s="76" t="s">
        <v>268</v>
      </c>
      <c r="B179">
        <v>0</v>
      </c>
      <c r="C179">
        <v>0</v>
      </c>
      <c r="D179" s="76" t="s">
        <v>448</v>
      </c>
    </row>
    <row r="180" spans="1:4" ht="15">
      <c r="A180" s="76" t="s">
        <v>145</v>
      </c>
      <c r="B180">
        <v>765120</v>
      </c>
      <c r="C180">
        <v>229117</v>
      </c>
      <c r="D180" s="76" t="s">
        <v>449</v>
      </c>
    </row>
    <row r="181" spans="1:4" ht="15">
      <c r="A181" s="76" t="s">
        <v>450</v>
      </c>
      <c r="B181">
        <v>765120</v>
      </c>
      <c r="C181">
        <v>229117</v>
      </c>
      <c r="D181" s="76" t="s">
        <v>451</v>
      </c>
    </row>
    <row r="182" spans="1:4" ht="15">
      <c r="A182" s="76" t="s">
        <v>146</v>
      </c>
      <c r="B182">
        <v>297389</v>
      </c>
      <c r="C182">
        <v>107244</v>
      </c>
      <c r="D182" s="76" t="s">
        <v>452</v>
      </c>
    </row>
    <row r="183" spans="1:4" ht="15">
      <c r="A183" s="76" t="s">
        <v>453</v>
      </c>
      <c r="B183">
        <v>293503</v>
      </c>
      <c r="C183">
        <v>100105</v>
      </c>
      <c r="D183" s="76" t="s">
        <v>454</v>
      </c>
    </row>
    <row r="184" spans="1:4" ht="15">
      <c r="A184" s="76" t="s">
        <v>455</v>
      </c>
      <c r="B184">
        <v>3886</v>
      </c>
      <c r="C184">
        <v>7139</v>
      </c>
      <c r="D184" s="76" t="s">
        <v>456</v>
      </c>
    </row>
    <row r="185" spans="1:4" ht="15">
      <c r="A185" s="76" t="s">
        <v>268</v>
      </c>
      <c r="B185">
        <v>0</v>
      </c>
      <c r="C185">
        <v>0</v>
      </c>
      <c r="D185" s="76" t="s">
        <v>457</v>
      </c>
    </row>
    <row r="186" spans="1:4" ht="15">
      <c r="A186" s="76" t="s">
        <v>204</v>
      </c>
      <c r="B186">
        <v>199304</v>
      </c>
      <c r="C186">
        <v>79292</v>
      </c>
      <c r="D186" s="76" t="s">
        <v>458</v>
      </c>
    </row>
    <row r="187" spans="1:4" ht="15">
      <c r="A187" s="76" t="s">
        <v>205</v>
      </c>
      <c r="B187">
        <v>3428</v>
      </c>
      <c r="C187">
        <v>3587</v>
      </c>
      <c r="D187" s="76" t="s">
        <v>459</v>
      </c>
    </row>
    <row r="188" spans="1:6" ht="15">
      <c r="A188" s="76" t="s">
        <v>206</v>
      </c>
      <c r="B188">
        <v>40922</v>
      </c>
      <c r="C188">
        <v>15278</v>
      </c>
      <c r="D188" s="76" t="s">
        <v>460</v>
      </c>
      <c r="E188">
        <f>B188+B192</f>
        <v>42750</v>
      </c>
      <c r="F188">
        <f>C188+C192</f>
        <v>15898</v>
      </c>
    </row>
    <row r="189" spans="1:6" ht="15">
      <c r="A189" s="76" t="s">
        <v>207</v>
      </c>
      <c r="B189">
        <v>96143</v>
      </c>
      <c r="C189">
        <v>34287</v>
      </c>
      <c r="D189" s="76" t="s">
        <v>461</v>
      </c>
      <c r="E189">
        <f>B189+B191</f>
        <v>110208</v>
      </c>
      <c r="F189">
        <f>C189+C191</f>
        <v>38955</v>
      </c>
    </row>
    <row r="190" spans="1:4" ht="15">
      <c r="A190" s="76" t="s">
        <v>209</v>
      </c>
      <c r="B190">
        <v>58811</v>
      </c>
      <c r="C190">
        <v>26140</v>
      </c>
      <c r="D190" s="76" t="s">
        <v>462</v>
      </c>
    </row>
    <row r="191" spans="1:4" ht="15">
      <c r="A191" s="78" t="s">
        <v>463</v>
      </c>
      <c r="B191">
        <v>14065</v>
      </c>
      <c r="C191">
        <v>4668</v>
      </c>
      <c r="D191" s="76" t="s">
        <v>464</v>
      </c>
    </row>
    <row r="192" spans="1:4" ht="15">
      <c r="A192" s="78" t="s">
        <v>465</v>
      </c>
      <c r="B192">
        <v>1828</v>
      </c>
      <c r="C192">
        <v>620</v>
      </c>
      <c r="D192" s="76" t="s">
        <v>466</v>
      </c>
    </row>
    <row r="193" spans="1:4" ht="15">
      <c r="A193" s="76" t="s">
        <v>268</v>
      </c>
      <c r="B193">
        <v>0</v>
      </c>
      <c r="C193">
        <v>0</v>
      </c>
      <c r="D193" s="76" t="s">
        <v>467</v>
      </c>
    </row>
    <row r="194" spans="1:4" ht="15">
      <c r="A194" s="76" t="s">
        <v>210</v>
      </c>
      <c r="B194">
        <v>510277</v>
      </c>
      <c r="C194">
        <v>227652</v>
      </c>
      <c r="D194" s="76" t="s">
        <v>468</v>
      </c>
    </row>
    <row r="195" spans="1:4" ht="48">
      <c r="A195" s="27" t="s">
        <v>211</v>
      </c>
      <c r="B195">
        <v>1811</v>
      </c>
      <c r="C195">
        <v>2029</v>
      </c>
      <c r="D195" s="76" t="s">
        <v>469</v>
      </c>
    </row>
    <row r="196" spans="1:6" ht="15">
      <c r="A196" s="76" t="s">
        <v>213</v>
      </c>
      <c r="B196">
        <v>86190</v>
      </c>
      <c r="C196">
        <v>31707</v>
      </c>
      <c r="D196" s="76" t="s">
        <v>470</v>
      </c>
      <c r="E196">
        <f>B196+B202</f>
        <v>113239</v>
      </c>
      <c r="F196">
        <f>C196+C202</f>
        <v>41898</v>
      </c>
    </row>
    <row r="197" spans="1:6" ht="15">
      <c r="A197" s="76" t="s">
        <v>215</v>
      </c>
      <c r="B197">
        <v>68317</v>
      </c>
      <c r="C197">
        <v>29246</v>
      </c>
      <c r="D197" s="76" t="s">
        <v>471</v>
      </c>
      <c r="E197">
        <f>B197+B201</f>
        <v>96155</v>
      </c>
      <c r="F197">
        <f>C197+C201</f>
        <v>40485</v>
      </c>
    </row>
    <row r="198" spans="1:4" ht="15">
      <c r="A198" s="76" t="s">
        <v>217</v>
      </c>
      <c r="B198">
        <v>53945</v>
      </c>
      <c r="C198">
        <v>25306</v>
      </c>
      <c r="D198" s="76" t="s">
        <v>472</v>
      </c>
    </row>
    <row r="199" spans="1:6" ht="15">
      <c r="A199" s="76" t="s">
        <v>219</v>
      </c>
      <c r="B199">
        <v>103491</v>
      </c>
      <c r="C199">
        <v>44627</v>
      </c>
      <c r="D199" s="76" t="s">
        <v>473</v>
      </c>
      <c r="E199">
        <f>B199+B204</f>
        <v>111737</v>
      </c>
      <c r="F199">
        <f>C199+C204</f>
        <v>47587</v>
      </c>
    </row>
    <row r="200" spans="1:4" ht="15">
      <c r="A200" s="76" t="s">
        <v>218</v>
      </c>
      <c r="B200">
        <v>195316</v>
      </c>
      <c r="C200">
        <v>94290</v>
      </c>
      <c r="D200" s="76" t="s">
        <v>474</v>
      </c>
    </row>
    <row r="201" spans="1:4" ht="15">
      <c r="A201" s="78" t="s">
        <v>475</v>
      </c>
      <c r="B201">
        <v>27838</v>
      </c>
      <c r="C201">
        <v>11239</v>
      </c>
      <c r="D201" s="76" t="s">
        <v>476</v>
      </c>
    </row>
    <row r="202" spans="1:4" ht="15">
      <c r="A202" s="78" t="s">
        <v>477</v>
      </c>
      <c r="B202">
        <v>27049</v>
      </c>
      <c r="C202">
        <v>10191</v>
      </c>
      <c r="D202" s="76" t="s">
        <v>478</v>
      </c>
    </row>
    <row r="203" spans="1:4" ht="48">
      <c r="A203" s="27" t="s">
        <v>212</v>
      </c>
      <c r="B203">
        <v>1207</v>
      </c>
      <c r="C203">
        <v>447</v>
      </c>
      <c r="D203" s="76" t="s">
        <v>479</v>
      </c>
    </row>
    <row r="204" spans="1:4" ht="15">
      <c r="A204" s="78" t="s">
        <v>480</v>
      </c>
      <c r="B204">
        <v>8246</v>
      </c>
      <c r="C204">
        <v>2960</v>
      </c>
      <c r="D204" s="76" t="s">
        <v>481</v>
      </c>
    </row>
    <row r="205" spans="1:4" ht="15">
      <c r="A205" s="76" t="s">
        <v>268</v>
      </c>
      <c r="B205">
        <v>0</v>
      </c>
      <c r="C205">
        <v>0</v>
      </c>
      <c r="D205" s="76" t="s">
        <v>482</v>
      </c>
    </row>
    <row r="206" spans="1:4" ht="15">
      <c r="A206" s="76" t="s">
        <v>220</v>
      </c>
      <c r="B206">
        <v>232471</v>
      </c>
      <c r="C206">
        <v>87696</v>
      </c>
      <c r="D206" s="76" t="s">
        <v>483</v>
      </c>
    </row>
    <row r="207" spans="1:4" ht="15">
      <c r="A207" s="76" t="s">
        <v>221</v>
      </c>
      <c r="B207">
        <v>0</v>
      </c>
      <c r="C207">
        <v>1350</v>
      </c>
      <c r="D207" s="76" t="s">
        <v>484</v>
      </c>
    </row>
    <row r="208" spans="1:4" ht="15">
      <c r="A208" s="76" t="s">
        <v>222</v>
      </c>
      <c r="B208">
        <v>38778</v>
      </c>
      <c r="C208">
        <v>11737</v>
      </c>
      <c r="D208" s="76" t="s">
        <v>485</v>
      </c>
    </row>
    <row r="209" spans="1:4" ht="15">
      <c r="A209" s="76" t="s">
        <v>224</v>
      </c>
      <c r="B209">
        <v>18765</v>
      </c>
      <c r="C209">
        <v>7007</v>
      </c>
      <c r="D209" s="76" t="s">
        <v>486</v>
      </c>
    </row>
    <row r="210" spans="1:4" ht="15">
      <c r="A210" s="76" t="s">
        <v>225</v>
      </c>
      <c r="B210">
        <v>36479</v>
      </c>
      <c r="C210">
        <v>13492</v>
      </c>
      <c r="D210" s="76" t="s">
        <v>487</v>
      </c>
    </row>
    <row r="211" spans="1:4" ht="15">
      <c r="A211" s="76" t="s">
        <v>223</v>
      </c>
      <c r="B211">
        <v>34821</v>
      </c>
      <c r="C211">
        <v>12579</v>
      </c>
      <c r="D211" s="76" t="s">
        <v>488</v>
      </c>
    </row>
    <row r="212" spans="1:4" ht="15">
      <c r="A212" s="76" t="s">
        <v>226</v>
      </c>
      <c r="B212">
        <v>103628</v>
      </c>
      <c r="C212">
        <v>41531</v>
      </c>
      <c r="D212" s="76" t="s">
        <v>489</v>
      </c>
    </row>
  </sheetData>
  <sheetProtection/>
  <mergeCells count="2">
    <mergeCell ref="A2:A4"/>
    <mergeCell ref="D2:D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3"/>
  <sheetViews>
    <sheetView zoomScaleSheetLayoutView="100" workbookViewId="0" topLeftCell="A1">
      <selection activeCell="C1" sqref="C1:C65536"/>
    </sheetView>
  </sheetViews>
  <sheetFormatPr defaultColWidth="9.00390625" defaultRowHeight="15.75"/>
  <cols>
    <col min="1" max="1" width="10.125" style="4" customWidth="1"/>
  </cols>
  <sheetData>
    <row r="1" ht="15">
      <c r="A1"/>
    </row>
    <row r="2" spans="1:2" ht="15">
      <c r="A2" s="7" t="s">
        <v>1</v>
      </c>
      <c r="B2" t="s">
        <v>490</v>
      </c>
    </row>
    <row r="3" spans="1:3" ht="15">
      <c r="A3" s="7"/>
      <c r="B3" t="s">
        <v>24</v>
      </c>
      <c r="C3" t="s">
        <v>27</v>
      </c>
    </row>
    <row r="4" spans="1:3" ht="15" hidden="1">
      <c r="A4" s="12" t="s">
        <v>29</v>
      </c>
      <c r="B4">
        <v>1</v>
      </c>
      <c r="C4">
        <v>2</v>
      </c>
    </row>
    <row r="5" spans="1:3" ht="15" hidden="1">
      <c r="A5" s="13" t="s">
        <v>24</v>
      </c>
      <c r="B5">
        <v>1609733</v>
      </c>
      <c r="C5">
        <v>1134021</v>
      </c>
    </row>
    <row r="6" spans="1:3" ht="15" hidden="1">
      <c r="A6" s="13" t="s">
        <v>54</v>
      </c>
      <c r="B6" s="30">
        <v>181596</v>
      </c>
      <c r="C6">
        <v>90799</v>
      </c>
    </row>
    <row r="7" spans="1:3" ht="15">
      <c r="A7" s="22" t="s">
        <v>55</v>
      </c>
      <c r="B7">
        <v>0</v>
      </c>
      <c r="C7">
        <v>0</v>
      </c>
    </row>
    <row r="8" spans="1:3" ht="15">
      <c r="A8" s="12" t="s">
        <v>56</v>
      </c>
      <c r="B8">
        <v>13784</v>
      </c>
      <c r="C8">
        <v>6892</v>
      </c>
    </row>
    <row r="9" spans="1:3" ht="15">
      <c r="A9" s="12" t="s">
        <v>57</v>
      </c>
      <c r="B9">
        <v>15819</v>
      </c>
      <c r="C9">
        <v>7910</v>
      </c>
    </row>
    <row r="10" spans="1:3" ht="15">
      <c r="A10" s="12" t="s">
        <v>58</v>
      </c>
      <c r="B10">
        <v>11416</v>
      </c>
      <c r="C10">
        <v>5708</v>
      </c>
    </row>
    <row r="11" spans="1:3" ht="15">
      <c r="A11" s="12" t="s">
        <v>59</v>
      </c>
      <c r="B11">
        <v>19467</v>
      </c>
      <c r="C11">
        <v>9733</v>
      </c>
    </row>
    <row r="12" spans="1:3" ht="15">
      <c r="A12" s="12" t="s">
        <v>60</v>
      </c>
      <c r="B12">
        <v>26328</v>
      </c>
      <c r="C12">
        <v>13164</v>
      </c>
    </row>
    <row r="13" spans="1:3" ht="15">
      <c r="A13" s="12" t="s">
        <v>61</v>
      </c>
      <c r="B13">
        <v>11352</v>
      </c>
      <c r="C13">
        <v>5676</v>
      </c>
    </row>
    <row r="14" spans="1:3" ht="15">
      <c r="A14" s="12" t="s">
        <v>62</v>
      </c>
      <c r="B14">
        <v>24594</v>
      </c>
      <c r="C14">
        <v>12297</v>
      </c>
    </row>
    <row r="15" spans="1:3" ht="15">
      <c r="A15" s="12" t="s">
        <v>63</v>
      </c>
      <c r="B15">
        <v>25003</v>
      </c>
      <c r="C15">
        <v>12502</v>
      </c>
    </row>
    <row r="16" spans="1:3" ht="15">
      <c r="A16" s="12" t="s">
        <v>64</v>
      </c>
      <c r="B16">
        <v>8130</v>
      </c>
      <c r="C16">
        <v>4065</v>
      </c>
    </row>
    <row r="17" spans="1:3" ht="15">
      <c r="A17" s="12" t="s">
        <v>65</v>
      </c>
      <c r="B17">
        <v>8895</v>
      </c>
      <c r="C17">
        <v>4448</v>
      </c>
    </row>
    <row r="18" spans="1:3" ht="15">
      <c r="A18" s="12" t="s">
        <v>66</v>
      </c>
      <c r="B18">
        <v>16809</v>
      </c>
      <c r="C18">
        <v>8404</v>
      </c>
    </row>
    <row r="19" spans="1:3" ht="15" hidden="1">
      <c r="A19" s="13" t="s">
        <v>67</v>
      </c>
      <c r="B19">
        <v>0</v>
      </c>
      <c r="C19">
        <v>0</v>
      </c>
    </row>
    <row r="20" spans="1:3" ht="15">
      <c r="A20" s="22" t="s">
        <v>68</v>
      </c>
      <c r="B20">
        <v>0</v>
      </c>
      <c r="C20">
        <v>0</v>
      </c>
    </row>
    <row r="21" spans="1:3" ht="15">
      <c r="A21" s="12" t="s">
        <v>69</v>
      </c>
      <c r="B21">
        <v>0</v>
      </c>
      <c r="C21">
        <v>0</v>
      </c>
    </row>
    <row r="22" spans="1:3" ht="15">
      <c r="A22" s="12" t="s">
        <v>70</v>
      </c>
      <c r="B22">
        <v>0</v>
      </c>
      <c r="C22">
        <v>0</v>
      </c>
    </row>
    <row r="23" spans="1:3" ht="15">
      <c r="A23" s="12" t="s">
        <v>71</v>
      </c>
      <c r="B23">
        <v>0</v>
      </c>
      <c r="C23">
        <v>0</v>
      </c>
    </row>
    <row r="24" spans="1:3" ht="15">
      <c r="A24" s="12" t="s">
        <v>72</v>
      </c>
      <c r="B24">
        <v>0</v>
      </c>
      <c r="C24">
        <v>0</v>
      </c>
    </row>
    <row r="25" spans="1:3" ht="15">
      <c r="A25" s="12" t="s">
        <v>73</v>
      </c>
      <c r="B25">
        <v>0</v>
      </c>
      <c r="C25">
        <v>0</v>
      </c>
    </row>
    <row r="26" spans="1:3" ht="15">
      <c r="A26" s="12" t="s">
        <v>74</v>
      </c>
      <c r="B26">
        <v>0</v>
      </c>
      <c r="C26">
        <v>0</v>
      </c>
    </row>
    <row r="27" spans="1:3" ht="15" hidden="1">
      <c r="A27" s="13" t="s">
        <v>75</v>
      </c>
      <c r="B27">
        <v>30405</v>
      </c>
      <c r="C27">
        <v>15202</v>
      </c>
    </row>
    <row r="28" spans="1:3" ht="15">
      <c r="A28" s="22" t="s">
        <v>76</v>
      </c>
      <c r="B28">
        <v>361</v>
      </c>
      <c r="C28">
        <v>180</v>
      </c>
    </row>
    <row r="29" spans="1:3" ht="15">
      <c r="A29" s="12" t="s">
        <v>77</v>
      </c>
      <c r="B29">
        <v>18475</v>
      </c>
      <c r="C29">
        <v>9238</v>
      </c>
    </row>
    <row r="30" spans="1:3" ht="15">
      <c r="A30" s="12" t="s">
        <v>79</v>
      </c>
      <c r="B30">
        <v>4141</v>
      </c>
      <c r="C30">
        <v>2070</v>
      </c>
    </row>
    <row r="31" spans="1:3" ht="15">
      <c r="A31" s="12" t="s">
        <v>81</v>
      </c>
      <c r="B31">
        <v>7428</v>
      </c>
      <c r="C31">
        <v>3714</v>
      </c>
    </row>
    <row r="32" spans="1:3" ht="15" hidden="1">
      <c r="A32" s="19" t="s">
        <v>82</v>
      </c>
      <c r="B32">
        <v>102668</v>
      </c>
      <c r="C32">
        <v>76032</v>
      </c>
    </row>
    <row r="33" spans="1:3" ht="15">
      <c r="A33" s="22" t="s">
        <v>83</v>
      </c>
      <c r="B33">
        <v>1208</v>
      </c>
      <c r="C33">
        <v>725</v>
      </c>
    </row>
    <row r="34" spans="1:3" ht="15">
      <c r="A34" s="12" t="s">
        <v>84</v>
      </c>
      <c r="B34">
        <v>14494</v>
      </c>
      <c r="C34">
        <v>8696</v>
      </c>
    </row>
    <row r="35" spans="1:3" ht="15">
      <c r="A35" s="12" t="s">
        <v>85</v>
      </c>
      <c r="B35">
        <v>10839</v>
      </c>
      <c r="C35">
        <v>6503</v>
      </c>
    </row>
    <row r="36" spans="1:3" ht="15">
      <c r="A36" s="12" t="s">
        <v>86</v>
      </c>
      <c r="B36">
        <v>13206</v>
      </c>
      <c r="C36">
        <v>10564</v>
      </c>
    </row>
    <row r="37" spans="1:3" ht="15">
      <c r="A37" s="12" t="s">
        <v>87</v>
      </c>
      <c r="B37">
        <v>3968</v>
      </c>
      <c r="C37">
        <v>2381</v>
      </c>
    </row>
    <row r="38" spans="1:3" ht="15">
      <c r="A38" s="12" t="s">
        <v>88</v>
      </c>
      <c r="B38">
        <v>32734</v>
      </c>
      <c r="C38">
        <v>26187</v>
      </c>
    </row>
    <row r="39" spans="1:3" ht="15">
      <c r="A39" s="12" t="s">
        <v>90</v>
      </c>
      <c r="B39">
        <v>26220</v>
      </c>
      <c r="C39">
        <v>20976</v>
      </c>
    </row>
    <row r="40" spans="1:3" ht="15" hidden="1">
      <c r="A40" s="19" t="s">
        <v>91</v>
      </c>
      <c r="B40">
        <v>609</v>
      </c>
      <c r="C40">
        <v>487</v>
      </c>
    </row>
    <row r="41" spans="1:3" ht="15">
      <c r="A41" s="12" t="s">
        <v>91</v>
      </c>
      <c r="B41">
        <v>609</v>
      </c>
      <c r="C41">
        <v>487</v>
      </c>
    </row>
    <row r="42" spans="1:3" ht="15" hidden="1">
      <c r="A42" s="19" t="s">
        <v>92</v>
      </c>
      <c r="B42">
        <v>68225</v>
      </c>
      <c r="C42">
        <v>34112</v>
      </c>
    </row>
    <row r="43" spans="1:3" ht="15">
      <c r="A43" s="22" t="s">
        <v>93</v>
      </c>
      <c r="B43">
        <v>0</v>
      </c>
      <c r="C43">
        <v>0</v>
      </c>
    </row>
    <row r="44" spans="1:3" ht="15">
      <c r="A44" s="12" t="s">
        <v>94</v>
      </c>
      <c r="B44">
        <v>14106</v>
      </c>
      <c r="C44">
        <v>7053</v>
      </c>
    </row>
    <row r="45" spans="1:3" ht="15">
      <c r="A45" s="12" t="s">
        <v>95</v>
      </c>
      <c r="B45">
        <v>38379</v>
      </c>
      <c r="C45">
        <v>19189</v>
      </c>
    </row>
    <row r="46" spans="1:3" ht="15">
      <c r="A46" s="12" t="s">
        <v>96</v>
      </c>
      <c r="B46">
        <v>6017</v>
      </c>
      <c r="C46">
        <v>3009</v>
      </c>
    </row>
    <row r="47" spans="1:3" ht="15">
      <c r="A47" s="12" t="s">
        <v>97</v>
      </c>
      <c r="B47">
        <v>9723</v>
      </c>
      <c r="C47">
        <v>4861</v>
      </c>
    </row>
    <row r="48" spans="1:3" ht="15" hidden="1">
      <c r="A48" s="19" t="s">
        <v>98</v>
      </c>
      <c r="B48">
        <v>35388</v>
      </c>
      <c r="C48">
        <v>17694</v>
      </c>
    </row>
    <row r="49" spans="1:3" ht="15">
      <c r="A49" s="12" t="s">
        <v>98</v>
      </c>
      <c r="B49">
        <v>35388</v>
      </c>
      <c r="C49">
        <v>17694</v>
      </c>
    </row>
    <row r="50" spans="1:3" ht="15" hidden="1">
      <c r="A50" s="19" t="s">
        <v>99</v>
      </c>
      <c r="B50">
        <v>29137</v>
      </c>
      <c r="C50">
        <v>23254</v>
      </c>
    </row>
    <row r="51" spans="1:3" ht="15">
      <c r="A51" s="22" t="s">
        <v>100</v>
      </c>
      <c r="B51">
        <v>0</v>
      </c>
      <c r="C51">
        <v>0</v>
      </c>
    </row>
    <row r="52" spans="1:3" ht="15">
      <c r="A52" s="12" t="s">
        <v>101</v>
      </c>
      <c r="B52">
        <v>4889</v>
      </c>
      <c r="C52">
        <v>2934</v>
      </c>
    </row>
    <row r="53" spans="1:3" ht="15">
      <c r="A53" s="12" t="s">
        <v>102</v>
      </c>
      <c r="B53">
        <v>5877</v>
      </c>
      <c r="C53">
        <v>3526</v>
      </c>
    </row>
    <row r="54" spans="1:3" ht="15">
      <c r="A54" s="12" t="s">
        <v>103</v>
      </c>
      <c r="B54">
        <v>4635</v>
      </c>
      <c r="C54">
        <v>3708</v>
      </c>
    </row>
    <row r="55" spans="1:3" ht="15">
      <c r="A55" s="12" t="s">
        <v>104</v>
      </c>
      <c r="B55">
        <v>7211</v>
      </c>
      <c r="C55">
        <v>7211</v>
      </c>
    </row>
    <row r="56" spans="1:3" ht="15">
      <c r="A56" s="12" t="s">
        <v>105</v>
      </c>
      <c r="B56">
        <v>3249</v>
      </c>
      <c r="C56">
        <v>2599</v>
      </c>
    </row>
    <row r="57" spans="1:3" ht="15">
      <c r="A57" s="12" t="s">
        <v>106</v>
      </c>
      <c r="B57">
        <v>3276</v>
      </c>
      <c r="C57">
        <v>3276</v>
      </c>
    </row>
    <row r="58" spans="1:3" ht="15" hidden="1">
      <c r="A58" s="19" t="s">
        <v>107</v>
      </c>
      <c r="B58">
        <v>6002</v>
      </c>
      <c r="C58">
        <v>6002</v>
      </c>
    </row>
    <row r="59" spans="1:3" ht="15">
      <c r="A59" s="12" t="s">
        <v>107</v>
      </c>
      <c r="B59">
        <v>6002</v>
      </c>
      <c r="C59">
        <v>6002</v>
      </c>
    </row>
    <row r="60" spans="1:3" ht="15" hidden="1">
      <c r="A60" s="19" t="s">
        <v>108</v>
      </c>
      <c r="B60">
        <v>3224</v>
      </c>
      <c r="C60">
        <v>2579</v>
      </c>
    </row>
    <row r="61" spans="1:3" ht="15">
      <c r="A61" s="12" t="s">
        <v>108</v>
      </c>
      <c r="B61">
        <v>3224</v>
      </c>
      <c r="C61">
        <v>2579</v>
      </c>
    </row>
    <row r="62" spans="1:3" ht="15" hidden="1">
      <c r="A62" s="19" t="s">
        <v>109</v>
      </c>
      <c r="B62">
        <v>5408</v>
      </c>
      <c r="C62">
        <v>4326</v>
      </c>
    </row>
    <row r="63" spans="1:3" ht="15">
      <c r="A63" s="12" t="s">
        <v>109</v>
      </c>
      <c r="B63">
        <v>5408</v>
      </c>
      <c r="C63">
        <v>4326</v>
      </c>
    </row>
    <row r="64" spans="1:3" ht="15" hidden="1">
      <c r="A64" s="19" t="s">
        <v>110</v>
      </c>
      <c r="B64">
        <v>3246</v>
      </c>
      <c r="C64">
        <v>3246</v>
      </c>
    </row>
    <row r="65" spans="1:3" ht="15">
      <c r="A65" s="12" t="s">
        <v>110</v>
      </c>
      <c r="B65">
        <v>3246</v>
      </c>
      <c r="C65">
        <v>3246</v>
      </c>
    </row>
    <row r="66" spans="1:3" ht="15" hidden="1">
      <c r="A66" s="19" t="s">
        <v>111</v>
      </c>
      <c r="B66">
        <v>26835</v>
      </c>
      <c r="C66">
        <v>21368</v>
      </c>
    </row>
    <row r="67" spans="1:3" ht="15">
      <c r="A67" s="22" t="s">
        <v>112</v>
      </c>
      <c r="B67">
        <v>3371</v>
      </c>
      <c r="C67">
        <v>2023</v>
      </c>
    </row>
    <row r="68" spans="1:3" ht="15">
      <c r="A68" s="12" t="s">
        <v>113</v>
      </c>
      <c r="B68">
        <v>10297</v>
      </c>
      <c r="C68">
        <v>6178</v>
      </c>
    </row>
    <row r="69" spans="1:3" ht="15">
      <c r="A69" s="12" t="s">
        <v>114</v>
      </c>
      <c r="B69">
        <v>5866</v>
      </c>
      <c r="C69">
        <v>5866</v>
      </c>
    </row>
    <row r="70" spans="1:3" ht="15">
      <c r="A70" s="12" t="s">
        <v>115</v>
      </c>
      <c r="B70">
        <v>7301</v>
      </c>
      <c r="C70">
        <v>7301</v>
      </c>
    </row>
    <row r="71" spans="1:3" ht="15" hidden="1">
      <c r="A71" s="19" t="s">
        <v>116</v>
      </c>
      <c r="B71">
        <v>12993</v>
      </c>
      <c r="C71">
        <v>12993</v>
      </c>
    </row>
    <row r="72" spans="1:3" ht="15">
      <c r="A72" s="12" t="s">
        <v>116</v>
      </c>
      <c r="B72">
        <v>12993</v>
      </c>
      <c r="C72">
        <v>12993</v>
      </c>
    </row>
    <row r="73" spans="1:3" ht="15" hidden="1">
      <c r="A73" s="19" t="s">
        <v>117</v>
      </c>
      <c r="B73">
        <v>12074</v>
      </c>
      <c r="C73">
        <v>12074</v>
      </c>
    </row>
    <row r="74" spans="1:3" ht="15">
      <c r="A74" s="12" t="s">
        <v>117</v>
      </c>
      <c r="B74">
        <v>12074</v>
      </c>
      <c r="C74">
        <v>12074</v>
      </c>
    </row>
    <row r="75" spans="1:3" ht="15" hidden="1">
      <c r="A75" s="19" t="s">
        <v>118</v>
      </c>
      <c r="B75">
        <v>5497</v>
      </c>
      <c r="C75">
        <v>5497</v>
      </c>
    </row>
    <row r="76" spans="1:3" ht="15">
      <c r="A76" s="12" t="s">
        <v>118</v>
      </c>
      <c r="B76">
        <v>5497</v>
      </c>
      <c r="C76">
        <v>5497</v>
      </c>
    </row>
    <row r="77" spans="1:3" ht="15" hidden="1">
      <c r="A77" s="19" t="s">
        <v>119</v>
      </c>
      <c r="B77">
        <v>20232</v>
      </c>
      <c r="C77">
        <v>19510</v>
      </c>
    </row>
    <row r="78" spans="1:3" ht="15">
      <c r="A78" s="22" t="s">
        <v>120</v>
      </c>
      <c r="B78">
        <v>1803</v>
      </c>
      <c r="C78">
        <v>1082</v>
      </c>
    </row>
    <row r="79" spans="1:3" ht="15">
      <c r="A79" s="12" t="s">
        <v>121</v>
      </c>
      <c r="B79">
        <v>5604</v>
      </c>
      <c r="C79">
        <v>5604</v>
      </c>
    </row>
    <row r="80" spans="1:3" ht="15">
      <c r="A80" s="22" t="s">
        <v>122</v>
      </c>
      <c r="B80">
        <v>7505</v>
      </c>
      <c r="C80">
        <v>7505</v>
      </c>
    </row>
    <row r="81" spans="1:3" ht="15">
      <c r="A81" s="12" t="s">
        <v>123</v>
      </c>
      <c r="B81">
        <v>2865</v>
      </c>
      <c r="C81">
        <v>2865</v>
      </c>
    </row>
    <row r="82" spans="1:3" ht="15">
      <c r="A82" s="12" t="s">
        <v>124</v>
      </c>
      <c r="B82">
        <v>2454</v>
      </c>
      <c r="C82">
        <v>2454</v>
      </c>
    </row>
    <row r="83" spans="1:3" ht="15" hidden="1">
      <c r="A83" s="19" t="s">
        <v>125</v>
      </c>
      <c r="B83">
        <v>5788</v>
      </c>
      <c r="C83">
        <v>5788</v>
      </c>
    </row>
    <row r="84" spans="1:3" ht="15">
      <c r="A84" s="12" t="s">
        <v>125</v>
      </c>
      <c r="B84">
        <v>5788</v>
      </c>
      <c r="C84">
        <v>5788</v>
      </c>
    </row>
    <row r="85" spans="1:3" ht="15" hidden="1">
      <c r="A85" s="19" t="s">
        <v>126</v>
      </c>
      <c r="B85">
        <v>13083</v>
      </c>
      <c r="C85">
        <v>13083</v>
      </c>
    </row>
    <row r="86" spans="1:3" ht="15">
      <c r="A86" s="12" t="s">
        <v>126</v>
      </c>
      <c r="B86">
        <v>13083</v>
      </c>
      <c r="C86">
        <v>13083</v>
      </c>
    </row>
    <row r="87" spans="1:3" ht="15" hidden="1">
      <c r="A87" s="19" t="s">
        <v>127</v>
      </c>
      <c r="B87">
        <v>8193</v>
      </c>
      <c r="C87">
        <v>8193</v>
      </c>
    </row>
    <row r="88" spans="1:3" ht="15">
      <c r="A88" s="12" t="s">
        <v>127</v>
      </c>
      <c r="B88">
        <v>8193</v>
      </c>
      <c r="C88">
        <v>8193</v>
      </c>
    </row>
    <row r="89" spans="1:3" ht="15" hidden="1">
      <c r="A89" s="19" t="s">
        <v>128</v>
      </c>
      <c r="B89">
        <v>19801</v>
      </c>
      <c r="C89">
        <v>19801</v>
      </c>
    </row>
    <row r="90" spans="1:3" ht="15">
      <c r="A90" s="12" t="s">
        <v>128</v>
      </c>
      <c r="B90">
        <v>19801</v>
      </c>
      <c r="C90">
        <v>19801</v>
      </c>
    </row>
    <row r="91" spans="1:3" ht="15" hidden="1">
      <c r="A91" s="19" t="s">
        <v>129</v>
      </c>
      <c r="B91">
        <v>80188</v>
      </c>
      <c r="C91">
        <v>57575</v>
      </c>
    </row>
    <row r="92" spans="1:3" ht="15">
      <c r="A92" s="22" t="s">
        <v>130</v>
      </c>
      <c r="B92">
        <v>0</v>
      </c>
      <c r="C92">
        <v>0</v>
      </c>
    </row>
    <row r="93" spans="1:3" ht="15">
      <c r="A93" s="12" t="s">
        <v>131</v>
      </c>
      <c r="B93">
        <v>32878</v>
      </c>
      <c r="C93">
        <v>19727</v>
      </c>
    </row>
    <row r="94" spans="1:3" ht="15">
      <c r="A94" s="12" t="s">
        <v>133</v>
      </c>
      <c r="B94">
        <v>22302</v>
      </c>
      <c r="C94">
        <v>17842</v>
      </c>
    </row>
    <row r="95" spans="1:3" ht="15">
      <c r="A95" s="12" t="s">
        <v>135</v>
      </c>
      <c r="B95">
        <v>19738</v>
      </c>
      <c r="C95">
        <v>15790</v>
      </c>
    </row>
    <row r="96" spans="1:3" ht="15">
      <c r="A96" s="12" t="s">
        <v>136</v>
      </c>
      <c r="B96">
        <v>5270</v>
      </c>
      <c r="C96">
        <v>4216</v>
      </c>
    </row>
    <row r="97" spans="1:3" ht="15" hidden="1">
      <c r="A97" s="19" t="s">
        <v>137</v>
      </c>
      <c r="B97">
        <v>22272</v>
      </c>
      <c r="C97">
        <v>17818</v>
      </c>
    </row>
    <row r="98" spans="1:3" ht="15">
      <c r="A98" s="12" t="s">
        <v>137</v>
      </c>
      <c r="B98">
        <v>22272</v>
      </c>
      <c r="C98">
        <v>17818</v>
      </c>
    </row>
    <row r="99" spans="1:3" ht="15" hidden="1">
      <c r="A99" s="19" t="s">
        <v>138</v>
      </c>
      <c r="B99">
        <v>6700</v>
      </c>
      <c r="C99">
        <v>4020</v>
      </c>
    </row>
    <row r="100" spans="1:3" ht="15">
      <c r="A100" s="22" t="s">
        <v>139</v>
      </c>
      <c r="B100">
        <v>1111</v>
      </c>
      <c r="C100">
        <v>667</v>
      </c>
    </row>
    <row r="101" spans="1:3" ht="15">
      <c r="A101" s="12" t="s">
        <v>140</v>
      </c>
      <c r="B101">
        <v>5589</v>
      </c>
      <c r="C101">
        <v>3353</v>
      </c>
    </row>
    <row r="102" spans="1:3" ht="15" hidden="1">
      <c r="A102" s="19" t="s">
        <v>142</v>
      </c>
      <c r="B102">
        <v>15262</v>
      </c>
      <c r="C102">
        <v>15262</v>
      </c>
    </row>
    <row r="103" spans="1:3" ht="15">
      <c r="A103" s="12" t="s">
        <v>142</v>
      </c>
      <c r="B103">
        <v>15262</v>
      </c>
      <c r="C103">
        <v>15262</v>
      </c>
    </row>
    <row r="104" spans="1:3" ht="15" hidden="1">
      <c r="A104" s="19" t="s">
        <v>143</v>
      </c>
      <c r="B104">
        <v>24923</v>
      </c>
      <c r="C104">
        <v>24923</v>
      </c>
    </row>
    <row r="105" spans="1:3" ht="15">
      <c r="A105" s="12" t="s">
        <v>143</v>
      </c>
      <c r="B105">
        <v>24923</v>
      </c>
      <c r="C105">
        <v>24923</v>
      </c>
    </row>
    <row r="106" spans="1:3" ht="15" hidden="1">
      <c r="A106" s="19" t="s">
        <v>144</v>
      </c>
      <c r="B106">
        <v>4885</v>
      </c>
      <c r="C106">
        <v>4885</v>
      </c>
    </row>
    <row r="107" spans="1:3" ht="15">
      <c r="A107" s="12" t="s">
        <v>144</v>
      </c>
      <c r="B107">
        <v>4885</v>
      </c>
      <c r="C107">
        <v>4885</v>
      </c>
    </row>
    <row r="108" spans="1:3" ht="15" hidden="1">
      <c r="A108" s="19" t="s">
        <v>145</v>
      </c>
      <c r="B108">
        <v>132667</v>
      </c>
      <c r="C108">
        <v>66333</v>
      </c>
    </row>
    <row r="109" spans="1:3" ht="15">
      <c r="A109" s="12" t="s">
        <v>145</v>
      </c>
      <c r="B109">
        <v>132667</v>
      </c>
      <c r="C109">
        <v>66333</v>
      </c>
    </row>
    <row r="110" spans="1:3" ht="15" hidden="1">
      <c r="A110" s="19" t="s">
        <v>146</v>
      </c>
      <c r="B110">
        <v>55112</v>
      </c>
      <c r="C110">
        <v>27556</v>
      </c>
    </row>
    <row r="111" spans="1:3" ht="15">
      <c r="A111" s="12" t="s">
        <v>146</v>
      </c>
      <c r="B111">
        <v>55112</v>
      </c>
      <c r="C111">
        <v>27556</v>
      </c>
    </row>
    <row r="112" spans="1:3" ht="15" hidden="1">
      <c r="A112" s="19" t="s">
        <v>147</v>
      </c>
      <c r="B112">
        <v>63368</v>
      </c>
      <c r="C112">
        <v>35717</v>
      </c>
    </row>
    <row r="113" spans="1:3" ht="15">
      <c r="A113" s="22" t="s">
        <v>148</v>
      </c>
      <c r="B113">
        <v>1320</v>
      </c>
      <c r="C113">
        <v>660</v>
      </c>
    </row>
    <row r="114" spans="1:3" ht="15">
      <c r="A114" s="12" t="s">
        <v>149</v>
      </c>
      <c r="B114">
        <v>10672</v>
      </c>
      <c r="C114">
        <v>5336</v>
      </c>
    </row>
    <row r="115" spans="1:3" ht="15">
      <c r="A115" s="12" t="s">
        <v>150</v>
      </c>
      <c r="B115">
        <v>4087</v>
      </c>
      <c r="C115">
        <v>2044</v>
      </c>
    </row>
    <row r="116" spans="1:3" ht="15">
      <c r="A116" s="12" t="s">
        <v>151</v>
      </c>
      <c r="B116">
        <v>12655</v>
      </c>
      <c r="C116">
        <v>6327</v>
      </c>
    </row>
    <row r="117" spans="1:3" ht="15">
      <c r="A117" s="12" t="s">
        <v>152</v>
      </c>
      <c r="B117">
        <v>10202</v>
      </c>
      <c r="C117">
        <v>6121</v>
      </c>
    </row>
    <row r="118" spans="1:3" ht="15">
      <c r="A118" s="12" t="s">
        <v>153</v>
      </c>
      <c r="B118">
        <v>10947</v>
      </c>
      <c r="C118">
        <v>6568</v>
      </c>
    </row>
    <row r="119" spans="1:3" ht="15">
      <c r="A119" s="12" t="s">
        <v>154</v>
      </c>
      <c r="B119">
        <v>7090</v>
      </c>
      <c r="C119">
        <v>3545</v>
      </c>
    </row>
    <row r="120" spans="1:3" ht="15">
      <c r="A120" s="12" t="s">
        <v>155</v>
      </c>
      <c r="B120">
        <v>6395</v>
      </c>
      <c r="C120">
        <v>5116</v>
      </c>
    </row>
    <row r="121" spans="1:3" ht="15" hidden="1">
      <c r="A121" s="19" t="s">
        <v>156</v>
      </c>
      <c r="B121">
        <v>27648</v>
      </c>
      <c r="C121">
        <v>19553</v>
      </c>
    </row>
    <row r="122" spans="1:3" ht="15">
      <c r="A122" s="22" t="s">
        <v>157</v>
      </c>
      <c r="B122">
        <v>3332</v>
      </c>
      <c r="C122">
        <v>1999</v>
      </c>
    </row>
    <row r="123" spans="1:3" ht="15">
      <c r="A123" s="22" t="s">
        <v>159</v>
      </c>
      <c r="B123">
        <v>9489</v>
      </c>
      <c r="C123">
        <v>5693</v>
      </c>
    </row>
    <row r="124" spans="1:3" ht="15">
      <c r="A124" s="12" t="s">
        <v>160</v>
      </c>
      <c r="B124">
        <v>8002</v>
      </c>
      <c r="C124">
        <v>6401</v>
      </c>
    </row>
    <row r="125" spans="1:3" ht="15">
      <c r="A125" s="12" t="s">
        <v>161</v>
      </c>
      <c r="B125">
        <v>6825</v>
      </c>
      <c r="C125">
        <v>5460</v>
      </c>
    </row>
    <row r="126" spans="1:3" ht="15" hidden="1">
      <c r="A126" s="19" t="s">
        <v>162</v>
      </c>
      <c r="B126">
        <v>15435</v>
      </c>
      <c r="C126">
        <v>12348</v>
      </c>
    </row>
    <row r="127" spans="1:3" ht="15">
      <c r="A127" s="12" t="s">
        <v>162</v>
      </c>
      <c r="B127">
        <v>15435</v>
      </c>
      <c r="C127">
        <v>12348</v>
      </c>
    </row>
    <row r="128" spans="1:3" ht="15" hidden="1">
      <c r="A128" s="19" t="s">
        <v>163</v>
      </c>
      <c r="B128">
        <v>61701</v>
      </c>
      <c r="C128">
        <v>42828</v>
      </c>
    </row>
    <row r="129" spans="1:3" ht="15">
      <c r="A129" s="22" t="s">
        <v>164</v>
      </c>
      <c r="B129">
        <v>0</v>
      </c>
      <c r="C129">
        <v>0</v>
      </c>
    </row>
    <row r="130" spans="1:3" ht="15">
      <c r="A130" s="12" t="s">
        <v>165</v>
      </c>
      <c r="B130">
        <v>7327</v>
      </c>
      <c r="C130">
        <v>4396</v>
      </c>
    </row>
    <row r="131" spans="1:3" ht="15">
      <c r="A131" s="22" t="s">
        <v>166</v>
      </c>
      <c r="B131">
        <v>10702</v>
      </c>
      <c r="C131">
        <v>6421</v>
      </c>
    </row>
    <row r="132" spans="1:3" ht="15">
      <c r="A132" s="31" t="s">
        <v>167</v>
      </c>
      <c r="B132">
        <v>10509</v>
      </c>
      <c r="C132">
        <v>6305</v>
      </c>
    </row>
    <row r="133" spans="1:3" ht="15">
      <c r="A133" s="12" t="s">
        <v>169</v>
      </c>
      <c r="B133">
        <v>4117</v>
      </c>
      <c r="C133">
        <v>2470</v>
      </c>
    </row>
    <row r="134" spans="1:3" ht="15">
      <c r="A134" s="12" t="s">
        <v>170</v>
      </c>
      <c r="B134">
        <v>16386</v>
      </c>
      <c r="C134">
        <v>13109</v>
      </c>
    </row>
    <row r="135" spans="1:3" ht="15">
      <c r="A135" s="12" t="s">
        <v>171</v>
      </c>
      <c r="B135">
        <v>12659</v>
      </c>
      <c r="C135">
        <v>10127</v>
      </c>
    </row>
    <row r="136" spans="1:3" ht="15" hidden="1">
      <c r="A136" s="19" t="s">
        <v>172</v>
      </c>
      <c r="B136">
        <v>24500</v>
      </c>
      <c r="C136">
        <v>19600</v>
      </c>
    </row>
    <row r="137" spans="1:3" ht="15">
      <c r="A137" s="12" t="s">
        <v>172</v>
      </c>
      <c r="B137">
        <v>24500</v>
      </c>
      <c r="C137">
        <v>19600</v>
      </c>
    </row>
    <row r="138" spans="1:3" ht="15" hidden="1">
      <c r="A138" s="19" t="s">
        <v>173</v>
      </c>
      <c r="B138">
        <v>25638</v>
      </c>
      <c r="C138">
        <v>20511</v>
      </c>
    </row>
    <row r="139" spans="1:3" ht="15">
      <c r="A139" s="12" t="s">
        <v>173</v>
      </c>
      <c r="B139">
        <v>25638</v>
      </c>
      <c r="C139">
        <v>20511</v>
      </c>
    </row>
    <row r="140" spans="1:3" ht="15" hidden="1">
      <c r="A140" s="19" t="s">
        <v>174</v>
      </c>
      <c r="B140">
        <v>11349</v>
      </c>
      <c r="C140">
        <v>9079</v>
      </c>
    </row>
    <row r="141" spans="1:3" ht="15">
      <c r="A141" s="12" t="s">
        <v>174</v>
      </c>
      <c r="B141">
        <v>11349</v>
      </c>
      <c r="C141">
        <v>9079</v>
      </c>
    </row>
    <row r="142" spans="1:3" ht="15" hidden="1">
      <c r="A142" s="26" t="s">
        <v>175</v>
      </c>
      <c r="B142">
        <v>68718</v>
      </c>
      <c r="C142">
        <v>51542</v>
      </c>
    </row>
    <row r="143" spans="1:3" ht="15">
      <c r="A143" s="22" t="s">
        <v>176</v>
      </c>
      <c r="B143">
        <v>9955</v>
      </c>
      <c r="C143">
        <v>5973</v>
      </c>
    </row>
    <row r="144" spans="1:3" ht="15">
      <c r="A144" s="12" t="s">
        <v>177</v>
      </c>
      <c r="B144">
        <v>7211</v>
      </c>
      <c r="C144">
        <v>4327</v>
      </c>
    </row>
    <row r="145" spans="1:3" ht="15">
      <c r="A145" s="12" t="s">
        <v>178</v>
      </c>
      <c r="B145">
        <v>22570</v>
      </c>
      <c r="C145">
        <v>18056</v>
      </c>
    </row>
    <row r="146" spans="1:3" ht="15">
      <c r="A146" s="12" t="s">
        <v>179</v>
      </c>
      <c r="B146">
        <v>28982</v>
      </c>
      <c r="C146">
        <v>23186</v>
      </c>
    </row>
    <row r="147" spans="1:3" ht="15" hidden="1">
      <c r="A147" s="19" t="s">
        <v>181</v>
      </c>
      <c r="B147">
        <v>29464</v>
      </c>
      <c r="C147">
        <v>23571</v>
      </c>
    </row>
    <row r="148" spans="1:3" ht="15">
      <c r="A148" s="12" t="s">
        <v>181</v>
      </c>
      <c r="B148">
        <v>29464</v>
      </c>
      <c r="C148">
        <v>23571</v>
      </c>
    </row>
    <row r="149" spans="1:3" ht="15" hidden="1">
      <c r="A149" s="19" t="s">
        <v>182</v>
      </c>
      <c r="B149">
        <v>27326</v>
      </c>
      <c r="C149">
        <v>21861</v>
      </c>
    </row>
    <row r="150" spans="1:3" ht="15">
      <c r="A150" s="12" t="s">
        <v>182</v>
      </c>
      <c r="B150">
        <v>27326</v>
      </c>
      <c r="C150">
        <v>21861</v>
      </c>
    </row>
    <row r="151" spans="1:3" ht="15" hidden="1">
      <c r="A151" s="19" t="s">
        <v>183</v>
      </c>
      <c r="B151">
        <v>32800</v>
      </c>
      <c r="C151">
        <v>23964</v>
      </c>
    </row>
    <row r="152" spans="1:3" ht="15">
      <c r="A152" s="22" t="s">
        <v>184</v>
      </c>
      <c r="B152">
        <v>0</v>
      </c>
      <c r="C152">
        <v>0</v>
      </c>
    </row>
    <row r="153" spans="1:3" ht="15">
      <c r="A153" s="12" t="s">
        <v>185</v>
      </c>
      <c r="B153">
        <v>8548</v>
      </c>
      <c r="C153">
        <v>5129</v>
      </c>
    </row>
    <row r="154" spans="1:3" ht="15">
      <c r="A154" s="12" t="s">
        <v>186</v>
      </c>
      <c r="B154">
        <v>2829</v>
      </c>
      <c r="C154">
        <v>1697</v>
      </c>
    </row>
    <row r="155" spans="1:3" ht="15">
      <c r="A155" s="12" t="s">
        <v>187</v>
      </c>
      <c r="B155">
        <v>10135</v>
      </c>
      <c r="C155">
        <v>8108</v>
      </c>
    </row>
    <row r="156" spans="1:3" ht="15">
      <c r="A156" s="12" t="s">
        <v>189</v>
      </c>
      <c r="B156">
        <v>11288</v>
      </c>
      <c r="C156">
        <v>9030</v>
      </c>
    </row>
    <row r="157" spans="1:3" ht="15" hidden="1">
      <c r="A157" s="19" t="s">
        <v>190</v>
      </c>
      <c r="B157">
        <v>6859</v>
      </c>
      <c r="C157">
        <v>5487</v>
      </c>
    </row>
    <row r="158" spans="1:3" ht="15">
      <c r="A158" s="12" t="s">
        <v>190</v>
      </c>
      <c r="B158">
        <v>6859</v>
      </c>
      <c r="C158">
        <v>5487</v>
      </c>
    </row>
    <row r="159" spans="1:3" ht="15" hidden="1">
      <c r="A159" s="19" t="s">
        <v>191</v>
      </c>
      <c r="B159">
        <v>6593</v>
      </c>
      <c r="C159">
        <v>5274</v>
      </c>
    </row>
    <row r="160" spans="1:3" ht="15">
      <c r="A160" s="12" t="s">
        <v>191</v>
      </c>
      <c r="B160">
        <v>6593</v>
      </c>
      <c r="C160">
        <v>5274</v>
      </c>
    </row>
    <row r="161" spans="1:3" ht="15" hidden="1">
      <c r="A161" s="19" t="s">
        <v>192</v>
      </c>
      <c r="B161">
        <v>7600</v>
      </c>
      <c r="C161">
        <v>6080</v>
      </c>
    </row>
    <row r="162" spans="1:3" ht="15">
      <c r="A162" s="12" t="s">
        <v>192</v>
      </c>
      <c r="B162">
        <v>7600</v>
      </c>
      <c r="C162">
        <v>6080</v>
      </c>
    </row>
    <row r="163" spans="1:3" ht="15" hidden="1">
      <c r="A163" s="19" t="s">
        <v>193</v>
      </c>
      <c r="B163">
        <v>18517</v>
      </c>
      <c r="C163">
        <v>14814</v>
      </c>
    </row>
    <row r="164" spans="1:3" ht="15">
      <c r="A164" s="12" t="s">
        <v>193</v>
      </c>
      <c r="B164">
        <v>18517</v>
      </c>
      <c r="C164">
        <v>14814</v>
      </c>
    </row>
    <row r="165" spans="1:3" ht="15" hidden="1">
      <c r="A165" s="19" t="s">
        <v>194</v>
      </c>
      <c r="B165">
        <v>44813</v>
      </c>
      <c r="C165">
        <v>34824</v>
      </c>
    </row>
    <row r="166" spans="1:3" ht="15">
      <c r="A166" s="22" t="s">
        <v>195</v>
      </c>
      <c r="B166">
        <v>1134</v>
      </c>
      <c r="C166">
        <v>680</v>
      </c>
    </row>
    <row r="167" spans="1:3" ht="15">
      <c r="A167" s="20" t="s">
        <v>196</v>
      </c>
      <c r="B167">
        <v>15278</v>
      </c>
      <c r="C167">
        <v>9167</v>
      </c>
    </row>
    <row r="168" spans="1:3" ht="15">
      <c r="A168" s="20" t="s">
        <v>197</v>
      </c>
      <c r="B168">
        <v>11504</v>
      </c>
      <c r="C168">
        <v>9203</v>
      </c>
    </row>
    <row r="169" spans="1:3" ht="15">
      <c r="A169" s="20" t="s">
        <v>198</v>
      </c>
      <c r="B169">
        <v>5992</v>
      </c>
      <c r="C169">
        <v>5992</v>
      </c>
    </row>
    <row r="170" spans="1:3" ht="15">
      <c r="A170" s="20" t="s">
        <v>199</v>
      </c>
      <c r="B170">
        <v>5618</v>
      </c>
      <c r="C170">
        <v>4495</v>
      </c>
    </row>
    <row r="171" spans="1:3" ht="15">
      <c r="A171" s="12" t="s">
        <v>200</v>
      </c>
      <c r="B171">
        <v>5287</v>
      </c>
      <c r="C171">
        <v>5287</v>
      </c>
    </row>
    <row r="172" spans="1:3" ht="15" hidden="1">
      <c r="A172" s="19" t="s">
        <v>201</v>
      </c>
      <c r="B172">
        <v>1560</v>
      </c>
      <c r="C172">
        <v>1560</v>
      </c>
    </row>
    <row r="173" spans="1:3" ht="15">
      <c r="A173" s="12" t="s">
        <v>201</v>
      </c>
      <c r="B173">
        <v>1560</v>
      </c>
      <c r="C173">
        <v>1560</v>
      </c>
    </row>
    <row r="174" spans="1:3" ht="15" hidden="1">
      <c r="A174" s="19" t="s">
        <v>202</v>
      </c>
      <c r="B174">
        <v>2537</v>
      </c>
      <c r="C174">
        <v>2537</v>
      </c>
    </row>
    <row r="175" spans="1:3" ht="15">
      <c r="A175" s="12" t="s">
        <v>202</v>
      </c>
      <c r="B175">
        <v>2537</v>
      </c>
      <c r="C175">
        <v>2537</v>
      </c>
    </row>
    <row r="176" spans="1:3" ht="15" hidden="1">
      <c r="A176" s="19" t="s">
        <v>203</v>
      </c>
      <c r="B176">
        <v>15603</v>
      </c>
      <c r="C176">
        <v>12483</v>
      </c>
    </row>
    <row r="177" spans="1:3" ht="15">
      <c r="A177" s="12" t="s">
        <v>203</v>
      </c>
      <c r="B177">
        <v>15603</v>
      </c>
      <c r="C177">
        <v>12483</v>
      </c>
    </row>
    <row r="178" spans="1:3" ht="15" hidden="1">
      <c r="A178" s="19" t="s">
        <v>204</v>
      </c>
      <c r="B178">
        <v>26521</v>
      </c>
      <c r="C178">
        <v>19461</v>
      </c>
    </row>
    <row r="179" spans="1:3" ht="15">
      <c r="A179" s="22" t="s">
        <v>205</v>
      </c>
      <c r="B179">
        <v>1094</v>
      </c>
      <c r="C179">
        <v>656</v>
      </c>
    </row>
    <row r="180" spans="1:3" ht="15">
      <c r="A180" s="12" t="s">
        <v>206</v>
      </c>
      <c r="B180">
        <v>7685</v>
      </c>
      <c r="C180">
        <v>4611</v>
      </c>
    </row>
    <row r="181" spans="1:3" ht="15">
      <c r="A181" s="12" t="s">
        <v>207</v>
      </c>
      <c r="B181">
        <v>17742</v>
      </c>
      <c r="C181">
        <v>14194</v>
      </c>
    </row>
    <row r="182" spans="1:3" ht="15" hidden="1">
      <c r="A182" s="19" t="s">
        <v>209</v>
      </c>
      <c r="B182">
        <v>11861</v>
      </c>
      <c r="C182">
        <v>11861</v>
      </c>
    </row>
    <row r="183" spans="1:3" ht="15">
      <c r="A183" s="12" t="s">
        <v>209</v>
      </c>
      <c r="B183">
        <v>11861</v>
      </c>
      <c r="C183">
        <v>11861</v>
      </c>
    </row>
    <row r="184" spans="1:3" ht="15" hidden="1">
      <c r="A184" s="19" t="s">
        <v>210</v>
      </c>
      <c r="B184">
        <v>30484</v>
      </c>
      <c r="C184">
        <v>21048</v>
      </c>
    </row>
    <row r="185" spans="1:3" ht="36">
      <c r="A185" s="27" t="s">
        <v>211</v>
      </c>
      <c r="B185">
        <v>604</v>
      </c>
      <c r="C185">
        <v>362</v>
      </c>
    </row>
    <row r="186" spans="1:3" ht="24">
      <c r="A186" s="27" t="s">
        <v>212</v>
      </c>
      <c r="B186">
        <v>226</v>
      </c>
      <c r="C186">
        <v>181</v>
      </c>
    </row>
    <row r="187" spans="1:3" ht="15">
      <c r="A187" s="12" t="s">
        <v>213</v>
      </c>
      <c r="B187">
        <v>16095</v>
      </c>
      <c r="C187">
        <v>9657</v>
      </c>
    </row>
    <row r="188" spans="1:3" ht="15">
      <c r="A188" s="20" t="s">
        <v>215</v>
      </c>
      <c r="B188">
        <v>13559</v>
      </c>
      <c r="C188">
        <v>10848</v>
      </c>
    </row>
    <row r="189" spans="1:3" ht="15" hidden="1">
      <c r="A189" s="19" t="s">
        <v>217</v>
      </c>
      <c r="B189">
        <v>11138</v>
      </c>
      <c r="C189">
        <v>11138</v>
      </c>
    </row>
    <row r="190" spans="1:3" ht="15">
      <c r="A190" s="12" t="s">
        <v>217</v>
      </c>
      <c r="B190">
        <v>11138</v>
      </c>
      <c r="C190">
        <v>11138</v>
      </c>
    </row>
    <row r="191" spans="1:3" ht="15" hidden="1">
      <c r="A191" s="19" t="s">
        <v>218</v>
      </c>
      <c r="B191">
        <v>40848</v>
      </c>
      <c r="C191">
        <v>40848</v>
      </c>
    </row>
    <row r="192" spans="1:3" ht="15">
      <c r="A192" s="12" t="s">
        <v>218</v>
      </c>
      <c r="B192">
        <v>40848</v>
      </c>
      <c r="C192">
        <v>40848</v>
      </c>
    </row>
    <row r="193" spans="1:3" ht="15" hidden="1">
      <c r="A193" s="19" t="s">
        <v>219</v>
      </c>
      <c r="B193">
        <v>20604</v>
      </c>
      <c r="C193">
        <v>20604</v>
      </c>
    </row>
    <row r="194" spans="1:3" ht="15">
      <c r="A194" s="12" t="s">
        <v>219</v>
      </c>
      <c r="B194">
        <v>20604</v>
      </c>
      <c r="C194">
        <v>20604</v>
      </c>
    </row>
    <row r="195" spans="1:3" ht="15" hidden="1">
      <c r="A195" s="19" t="s">
        <v>220</v>
      </c>
      <c r="B195">
        <v>16993</v>
      </c>
      <c r="C195">
        <v>13542</v>
      </c>
    </row>
    <row r="196" spans="1:3" ht="15">
      <c r="A196" s="22" t="s">
        <v>221</v>
      </c>
      <c r="B196">
        <v>263</v>
      </c>
      <c r="C196">
        <v>158</v>
      </c>
    </row>
    <row r="197" spans="1:3" ht="15">
      <c r="A197" s="12" t="s">
        <v>222</v>
      </c>
      <c r="B197">
        <v>6748</v>
      </c>
      <c r="C197">
        <v>5399</v>
      </c>
    </row>
    <row r="198" spans="1:3" ht="15">
      <c r="A198" s="12" t="s">
        <v>223</v>
      </c>
      <c r="B198">
        <v>6457</v>
      </c>
      <c r="C198">
        <v>5166</v>
      </c>
    </row>
    <row r="199" spans="1:3" ht="15">
      <c r="A199" s="12" t="s">
        <v>224</v>
      </c>
      <c r="B199">
        <v>3524</v>
      </c>
      <c r="C199">
        <v>2819</v>
      </c>
    </row>
    <row r="200" spans="1:3" ht="15" hidden="1">
      <c r="A200" s="13" t="s">
        <v>225</v>
      </c>
      <c r="B200">
        <v>6826</v>
      </c>
      <c r="C200">
        <v>5461</v>
      </c>
    </row>
    <row r="201" spans="1:3" ht="15">
      <c r="A201" s="12" t="s">
        <v>225</v>
      </c>
      <c r="B201">
        <v>6826</v>
      </c>
      <c r="C201">
        <v>5461</v>
      </c>
    </row>
    <row r="202" spans="1:3" ht="15" hidden="1">
      <c r="A202" s="13" t="s">
        <v>226</v>
      </c>
      <c r="B202">
        <v>20016</v>
      </c>
      <c r="C202">
        <v>16013</v>
      </c>
    </row>
    <row r="203" spans="1:3" ht="15">
      <c r="A203" s="12" t="s">
        <v>226</v>
      </c>
      <c r="B203">
        <v>20016</v>
      </c>
      <c r="C203">
        <v>16013</v>
      </c>
    </row>
  </sheetData>
  <sheetProtection/>
  <mergeCells count="1">
    <mergeCell ref="A2:A3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152"/>
  <sheetViews>
    <sheetView zoomScaleSheetLayoutView="100" workbookViewId="0" topLeftCell="A1">
      <selection activeCell="C4" sqref="C4:J4"/>
    </sheetView>
  </sheetViews>
  <sheetFormatPr defaultColWidth="9.00390625" defaultRowHeight="15.75"/>
  <cols>
    <col min="1" max="1" width="10.125" style="4" customWidth="1"/>
    <col min="2" max="2" width="8.875" style="4" customWidth="1"/>
    <col min="5" max="5" width="13.00390625" style="0" customWidth="1"/>
    <col min="6" max="6" width="6.375" style="5" customWidth="1"/>
    <col min="7" max="7" width="7.25390625" style="5" customWidth="1"/>
    <col min="8" max="8" width="13.375" style="0" customWidth="1"/>
    <col min="9" max="9" width="13.50390625" style="0" customWidth="1"/>
    <col min="10" max="10" width="12.375" style="0" customWidth="1"/>
    <col min="11" max="11" width="36.375" style="0" customWidth="1"/>
    <col min="12" max="12" width="9.00390625" style="0" hidden="1" customWidth="1"/>
  </cols>
  <sheetData>
    <row r="1" spans="1:239" s="1" customFormat="1" ht="51.75" customHeight="1">
      <c r="A1" s="6" t="s">
        <v>491</v>
      </c>
      <c r="B1" s="6"/>
      <c r="C1" s="6"/>
      <c r="D1" s="6"/>
      <c r="E1" s="6"/>
      <c r="F1" s="6"/>
      <c r="G1" s="6"/>
      <c r="H1" s="6"/>
      <c r="I1" s="6"/>
      <c r="J1" s="6"/>
      <c r="K1" s="6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1:239" s="1" customFormat="1" ht="51" customHeight="1">
      <c r="A2" s="7" t="s">
        <v>1</v>
      </c>
      <c r="B2" s="7" t="s">
        <v>2</v>
      </c>
      <c r="C2" s="8" t="s">
        <v>230</v>
      </c>
      <c r="D2" s="8" t="s">
        <v>231</v>
      </c>
      <c r="E2" s="8" t="s">
        <v>20</v>
      </c>
      <c r="F2" s="9" t="s">
        <v>15</v>
      </c>
      <c r="G2" s="10" t="s">
        <v>16</v>
      </c>
      <c r="H2" s="9" t="s">
        <v>232</v>
      </c>
      <c r="I2" s="9"/>
      <c r="J2" s="9"/>
      <c r="K2" s="8" t="s">
        <v>235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</row>
    <row r="3" spans="1:32" s="2" customFormat="1" ht="72" customHeight="1">
      <c r="A3" s="7"/>
      <c r="B3" s="7"/>
      <c r="C3" s="8"/>
      <c r="D3" s="8"/>
      <c r="E3" s="8"/>
      <c r="F3" s="9"/>
      <c r="G3" s="10"/>
      <c r="H3" s="11" t="s">
        <v>24</v>
      </c>
      <c r="I3" s="11" t="s">
        <v>27</v>
      </c>
      <c r="J3" s="11" t="s">
        <v>28</v>
      </c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2" customFormat="1" ht="25.5" customHeight="1">
      <c r="A4" s="12" t="s">
        <v>29</v>
      </c>
      <c r="B4" s="12"/>
      <c r="C4" s="12" t="s">
        <v>492</v>
      </c>
      <c r="D4" s="12" t="s">
        <v>31</v>
      </c>
      <c r="E4" s="12" t="s">
        <v>493</v>
      </c>
      <c r="F4" s="12" t="s">
        <v>33</v>
      </c>
      <c r="G4" s="12" t="s">
        <v>34</v>
      </c>
      <c r="H4" s="12" t="s">
        <v>494</v>
      </c>
      <c r="I4" s="12" t="s">
        <v>495</v>
      </c>
      <c r="J4" s="12" t="s">
        <v>496</v>
      </c>
      <c r="K4" s="12" t="s">
        <v>497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13" ht="15">
      <c r="A5" s="13" t="s">
        <v>24</v>
      </c>
      <c r="B5" s="13"/>
      <c r="C5" s="14">
        <f>SUMIF($L$6:$L$152,"=1",$C$6:$C$152)</f>
        <v>5663</v>
      </c>
      <c r="D5" s="14">
        <f>SUMIF($L$6:$L$152,"=1",$D$6:$D$152)</f>
        <v>255755</v>
      </c>
      <c r="E5" s="14">
        <f>SUMIF($L$6:$L$152,"=1",$E$6:$E$152)</f>
        <v>310545</v>
      </c>
      <c r="F5" s="15">
        <v>1150</v>
      </c>
      <c r="G5" s="13" t="s">
        <v>53</v>
      </c>
      <c r="H5" s="14">
        <f>SUMIF($L$6:$L$152,"=1",$H$6:$H$152)</f>
        <v>35718</v>
      </c>
      <c r="I5" s="14">
        <f>SUMIF($L$6:$L$152,"=1",$I$6:$I$152)</f>
        <v>31534</v>
      </c>
      <c r="J5" s="14">
        <f>H5-I5</f>
        <v>4184</v>
      </c>
      <c r="K5" s="14"/>
      <c r="M5" s="16"/>
    </row>
    <row r="6" spans="1:12" ht="15">
      <c r="A6" s="13" t="s">
        <v>54</v>
      </c>
      <c r="B6" s="13"/>
      <c r="C6" s="14">
        <f>SUM(C7:C10)</f>
        <v>10</v>
      </c>
      <c r="D6" s="14">
        <f>SUM(D7:D10)</f>
        <v>629</v>
      </c>
      <c r="E6" s="14">
        <f>SUM(E7:E10)</f>
        <v>371</v>
      </c>
      <c r="F6" s="15">
        <v>1150</v>
      </c>
      <c r="G6" s="13" t="s">
        <v>53</v>
      </c>
      <c r="H6" s="14">
        <f>SUM(H7:H10)</f>
        <v>43</v>
      </c>
      <c r="I6" s="14">
        <f>SUM(I7:I10)</f>
        <v>21</v>
      </c>
      <c r="J6" s="14">
        <f>SUM(J7:J10)</f>
        <v>22</v>
      </c>
      <c r="K6" s="14"/>
      <c r="L6">
        <v>1</v>
      </c>
    </row>
    <row r="7" spans="1:11" s="3" customFormat="1" ht="15">
      <c r="A7" s="12" t="s">
        <v>61</v>
      </c>
      <c r="B7" s="12">
        <v>601007</v>
      </c>
      <c r="C7" s="16">
        <f>VLOOKUP(A7,'[1]工作表'!$A$1:$G$169,6,0)</f>
        <v>1</v>
      </c>
      <c r="D7" s="16">
        <f>VLOOKUP(A7,'[1]工作表'!$A$1:$G$169,7,0)</f>
        <v>36</v>
      </c>
      <c r="E7" s="16">
        <f aca="true" t="shared" si="0" ref="E7:E70">C7*100-D7</f>
        <v>64</v>
      </c>
      <c r="F7" s="17">
        <v>1150</v>
      </c>
      <c r="G7" s="12">
        <v>0.5</v>
      </c>
      <c r="H7" s="16">
        <f aca="true" t="shared" si="1" ref="H7:H10">ROUND(F7*E7/10000,0)</f>
        <v>7</v>
      </c>
      <c r="I7" s="16">
        <f aca="true" t="shared" si="2" ref="I7:I10">ROUND(F7*E7*G7/10000,0)</f>
        <v>4</v>
      </c>
      <c r="J7" s="16">
        <f aca="true" t="shared" si="3" ref="J7:J10">H7-I7</f>
        <v>3</v>
      </c>
      <c r="K7" s="16"/>
    </row>
    <row r="8" spans="1:11" s="3" customFormat="1" ht="15">
      <c r="A8" s="12" t="s">
        <v>62</v>
      </c>
      <c r="B8" s="12">
        <v>601008</v>
      </c>
      <c r="C8" s="16">
        <f>VLOOKUP(A8,'[1]工作表'!$A$1:$G$169,6,0)</f>
        <v>2</v>
      </c>
      <c r="D8" s="16">
        <f>VLOOKUP(A8,'[1]工作表'!$A$1:$G$169,7,0)</f>
        <v>105</v>
      </c>
      <c r="E8" s="16">
        <f t="shared" si="0"/>
        <v>95</v>
      </c>
      <c r="F8" s="17">
        <v>1150</v>
      </c>
      <c r="G8" s="12">
        <v>0.5</v>
      </c>
      <c r="H8" s="16">
        <f t="shared" si="1"/>
        <v>11</v>
      </c>
      <c r="I8" s="16">
        <f t="shared" si="2"/>
        <v>5</v>
      </c>
      <c r="J8" s="16">
        <f t="shared" si="3"/>
        <v>6</v>
      </c>
      <c r="K8" s="16"/>
    </row>
    <row r="9" spans="1:11" s="3" customFormat="1" ht="15">
      <c r="A9" s="12" t="s">
        <v>65</v>
      </c>
      <c r="B9" s="12">
        <v>601012</v>
      </c>
      <c r="C9" s="16">
        <f>VLOOKUP(A9,'[1]工作表'!$A$1:$G$169,6,0)</f>
        <v>1</v>
      </c>
      <c r="D9" s="16">
        <f>VLOOKUP(A9,'[1]工作表'!$A$1:$G$169,7,0)</f>
        <v>76</v>
      </c>
      <c r="E9" s="16">
        <f t="shared" si="0"/>
        <v>24</v>
      </c>
      <c r="F9" s="17">
        <v>1150</v>
      </c>
      <c r="G9" s="12">
        <v>0.5</v>
      </c>
      <c r="H9" s="16">
        <f t="shared" si="1"/>
        <v>3</v>
      </c>
      <c r="I9" s="16">
        <f t="shared" si="2"/>
        <v>1</v>
      </c>
      <c r="J9" s="16">
        <f t="shared" si="3"/>
        <v>2</v>
      </c>
      <c r="K9" s="16"/>
    </row>
    <row r="10" spans="1:11" s="3" customFormat="1" ht="15">
      <c r="A10" s="12" t="s">
        <v>66</v>
      </c>
      <c r="B10" s="12">
        <v>601013</v>
      </c>
      <c r="C10" s="16">
        <f>VLOOKUP(A10,'[1]工作表'!$A$1:$G$169,6,0)</f>
        <v>6</v>
      </c>
      <c r="D10" s="16">
        <f>VLOOKUP(A10,'[1]工作表'!$A$1:$G$169,7,0)</f>
        <v>412</v>
      </c>
      <c r="E10" s="16">
        <f t="shared" si="0"/>
        <v>188</v>
      </c>
      <c r="F10" s="17">
        <v>1150</v>
      </c>
      <c r="G10" s="12">
        <v>0.5</v>
      </c>
      <c r="H10" s="16">
        <f t="shared" si="1"/>
        <v>22</v>
      </c>
      <c r="I10" s="16">
        <f t="shared" si="2"/>
        <v>11</v>
      </c>
      <c r="J10" s="16">
        <f t="shared" si="3"/>
        <v>11</v>
      </c>
      <c r="K10" s="16"/>
    </row>
    <row r="11" spans="1:12" ht="15">
      <c r="A11" s="13" t="s">
        <v>75</v>
      </c>
      <c r="B11" s="13"/>
      <c r="C11" s="14">
        <f>SUM(C12:C12)</f>
        <v>2</v>
      </c>
      <c r="D11" s="14">
        <f>SUM(D12:D12)</f>
        <v>119</v>
      </c>
      <c r="E11" s="14">
        <f>SUM(E12:E12)</f>
        <v>81</v>
      </c>
      <c r="F11" s="15">
        <v>1150</v>
      </c>
      <c r="G11" s="13" t="s">
        <v>53</v>
      </c>
      <c r="H11" s="14">
        <f>SUM(H12:H12)</f>
        <v>9</v>
      </c>
      <c r="I11" s="14">
        <f>SUM(I12:I12)</f>
        <v>5</v>
      </c>
      <c r="J11" s="14">
        <f>SUM(J12:J12)</f>
        <v>4</v>
      </c>
      <c r="K11" s="14"/>
      <c r="L11">
        <v>1</v>
      </c>
    </row>
    <row r="12" spans="1:11" ht="15">
      <c r="A12" s="12" t="s">
        <v>77</v>
      </c>
      <c r="B12" s="12">
        <v>603002</v>
      </c>
      <c r="C12" s="18">
        <v>2</v>
      </c>
      <c r="D12" s="18">
        <v>119</v>
      </c>
      <c r="E12" s="18">
        <f t="shared" si="0"/>
        <v>81</v>
      </c>
      <c r="F12" s="17">
        <v>1150</v>
      </c>
      <c r="G12" s="12">
        <v>0.5</v>
      </c>
      <c r="H12" s="18">
        <f aca="true" t="shared" si="4" ref="H12">ROUND(F12*E12/10000,0)</f>
        <v>9</v>
      </c>
      <c r="I12" s="18">
        <f aca="true" t="shared" si="5" ref="I12">ROUND(F12*E12*G12/10000,0)</f>
        <v>5</v>
      </c>
      <c r="J12" s="18">
        <f aca="true" t="shared" si="6" ref="J12">H12-I12</f>
        <v>4</v>
      </c>
      <c r="K12" s="18" t="s">
        <v>78</v>
      </c>
    </row>
    <row r="13" spans="1:12" ht="15">
      <c r="A13" s="19" t="s">
        <v>82</v>
      </c>
      <c r="B13" s="19"/>
      <c r="C13" s="14">
        <f>SUM(C14:C19)</f>
        <v>61</v>
      </c>
      <c r="D13" s="14">
        <f>SUM(D14:D19)</f>
        <v>3333</v>
      </c>
      <c r="E13" s="14">
        <f>SUM(E14:E19)</f>
        <v>2767</v>
      </c>
      <c r="F13" s="15">
        <v>1150</v>
      </c>
      <c r="G13" s="13" t="s">
        <v>53</v>
      </c>
      <c r="H13" s="14">
        <f>SUM(H14:H19)</f>
        <v>319</v>
      </c>
      <c r="I13" s="14">
        <f>SUM(I14:I19)</f>
        <v>312</v>
      </c>
      <c r="J13" s="14">
        <f>SUM(J14:J19)</f>
        <v>7</v>
      </c>
      <c r="K13" s="14"/>
      <c r="L13">
        <v>1</v>
      </c>
    </row>
    <row r="14" spans="1:11" ht="15">
      <c r="A14" s="12" t="s">
        <v>84</v>
      </c>
      <c r="B14" s="12">
        <v>604002</v>
      </c>
      <c r="C14" s="18">
        <f>VLOOKUP(A14,'[1]工作表'!$A$1:$G$169,6,0)</f>
        <v>2</v>
      </c>
      <c r="D14" s="18">
        <f>VLOOKUP(A14,'[1]工作表'!$A$1:$G$169,7,0)</f>
        <v>155</v>
      </c>
      <c r="E14" s="18">
        <f t="shared" si="0"/>
        <v>45</v>
      </c>
      <c r="F14" s="17">
        <v>1150</v>
      </c>
      <c r="G14" s="12">
        <v>0.6</v>
      </c>
      <c r="H14" s="18">
        <f aca="true" t="shared" si="7" ref="H14:H19">ROUND(F14*E14/10000,0)</f>
        <v>5</v>
      </c>
      <c r="I14" s="18">
        <f aca="true" t="shared" si="8" ref="I14:I19">ROUND(F14*E14*G14/10000,0)</f>
        <v>3</v>
      </c>
      <c r="J14" s="18">
        <f aca="true" t="shared" si="9" ref="J14:J19">H14-I14</f>
        <v>2</v>
      </c>
      <c r="K14" s="18"/>
    </row>
    <row r="15" spans="1:11" ht="15">
      <c r="A15" s="12" t="s">
        <v>85</v>
      </c>
      <c r="B15" s="12">
        <v>604003</v>
      </c>
      <c r="C15" s="18">
        <f>VLOOKUP(A15,'[1]工作表'!$A$1:$G$169,6,0)</f>
        <v>1</v>
      </c>
      <c r="D15" s="18">
        <f>VLOOKUP(A15,'[1]工作表'!$A$1:$G$169,7,0)</f>
        <v>77</v>
      </c>
      <c r="E15" s="18">
        <f t="shared" si="0"/>
        <v>23</v>
      </c>
      <c r="F15" s="17">
        <v>1150</v>
      </c>
      <c r="G15" s="12">
        <v>0.6</v>
      </c>
      <c r="H15" s="18">
        <f t="shared" si="7"/>
        <v>3</v>
      </c>
      <c r="I15" s="18">
        <f t="shared" si="8"/>
        <v>2</v>
      </c>
      <c r="J15" s="18">
        <f t="shared" si="9"/>
        <v>1</v>
      </c>
      <c r="K15" s="18"/>
    </row>
    <row r="16" spans="1:11" ht="15">
      <c r="A16" s="12" t="s">
        <v>86</v>
      </c>
      <c r="B16" s="12">
        <v>604004</v>
      </c>
      <c r="C16" s="18">
        <f>VLOOKUP(A16,'[1]工作表'!$A$1:$G$169,6,0)</f>
        <v>2</v>
      </c>
      <c r="D16" s="18">
        <f>VLOOKUP(A16,'[1]工作表'!$A$1:$G$169,7,0)</f>
        <v>131</v>
      </c>
      <c r="E16" s="18">
        <f t="shared" si="0"/>
        <v>69</v>
      </c>
      <c r="F16" s="17">
        <v>1150</v>
      </c>
      <c r="G16" s="12">
        <v>0.8</v>
      </c>
      <c r="H16" s="18">
        <f t="shared" si="7"/>
        <v>8</v>
      </c>
      <c r="I16" s="18">
        <f t="shared" si="8"/>
        <v>6</v>
      </c>
      <c r="J16" s="18">
        <f t="shared" si="9"/>
        <v>2</v>
      </c>
      <c r="K16" s="18"/>
    </row>
    <row r="17" spans="1:11" ht="15">
      <c r="A17" s="12" t="s">
        <v>87</v>
      </c>
      <c r="B17" s="12">
        <v>604005</v>
      </c>
      <c r="C17" s="18">
        <f>VLOOKUP(A17,'[1]工作表'!$A$1:$G$169,6,0)</f>
        <v>1</v>
      </c>
      <c r="D17" s="18">
        <f>VLOOKUP(A17,'[1]工作表'!$A$1:$G$169,7,0)</f>
        <v>69</v>
      </c>
      <c r="E17" s="18">
        <f t="shared" si="0"/>
        <v>31</v>
      </c>
      <c r="F17" s="17">
        <v>1150</v>
      </c>
      <c r="G17" s="12">
        <v>0.6</v>
      </c>
      <c r="H17" s="18">
        <f t="shared" si="7"/>
        <v>4</v>
      </c>
      <c r="I17" s="18">
        <f t="shared" si="8"/>
        <v>2</v>
      </c>
      <c r="J17" s="18">
        <f t="shared" si="9"/>
        <v>2</v>
      </c>
      <c r="K17" s="18"/>
    </row>
    <row r="18" spans="1:11" ht="15">
      <c r="A18" s="12" t="s">
        <v>88</v>
      </c>
      <c r="B18" s="12">
        <v>604006</v>
      </c>
      <c r="C18" s="18">
        <f>VLOOKUP(A18,'[1]工作表'!$A$1:$G$169,6,0)</f>
        <v>20</v>
      </c>
      <c r="D18" s="18">
        <f>VLOOKUP(A18,'[1]工作表'!$A$1:$G$169,7,0)</f>
        <v>1116</v>
      </c>
      <c r="E18" s="18">
        <f t="shared" si="0"/>
        <v>884</v>
      </c>
      <c r="F18" s="17">
        <v>1150</v>
      </c>
      <c r="G18" s="12">
        <v>1</v>
      </c>
      <c r="H18" s="18">
        <f t="shared" si="7"/>
        <v>102</v>
      </c>
      <c r="I18" s="18">
        <f t="shared" si="8"/>
        <v>102</v>
      </c>
      <c r="J18" s="18">
        <f t="shared" si="9"/>
        <v>0</v>
      </c>
      <c r="K18" s="18" t="s">
        <v>89</v>
      </c>
    </row>
    <row r="19" spans="1:11" ht="15">
      <c r="A19" s="12" t="s">
        <v>90</v>
      </c>
      <c r="B19" s="12">
        <v>604007</v>
      </c>
      <c r="C19" s="18">
        <f>VLOOKUP(A19,'[1]工作表'!$A$1:$G$169,6,0)</f>
        <v>35</v>
      </c>
      <c r="D19" s="18">
        <f>VLOOKUP(A19,'[1]工作表'!$A$1:$G$169,7,0)</f>
        <v>1785</v>
      </c>
      <c r="E19" s="18">
        <f t="shared" si="0"/>
        <v>1715</v>
      </c>
      <c r="F19" s="17">
        <v>1150</v>
      </c>
      <c r="G19" s="12">
        <v>1</v>
      </c>
      <c r="H19" s="18">
        <f t="shared" si="7"/>
        <v>197</v>
      </c>
      <c r="I19" s="18">
        <f t="shared" si="8"/>
        <v>197</v>
      </c>
      <c r="J19" s="18">
        <f t="shared" si="9"/>
        <v>0</v>
      </c>
      <c r="K19" s="18" t="s">
        <v>89</v>
      </c>
    </row>
    <row r="20" spans="1:12" ht="15">
      <c r="A20" s="19" t="s">
        <v>91</v>
      </c>
      <c r="B20" s="19"/>
      <c r="C20" s="14">
        <f>SUM(C21)</f>
        <v>3</v>
      </c>
      <c r="D20" s="14">
        <f>SUM(D21)</f>
        <v>164</v>
      </c>
      <c r="E20" s="14">
        <f>SUM(E21)</f>
        <v>136</v>
      </c>
      <c r="F20" s="15">
        <v>1150</v>
      </c>
      <c r="G20" s="13">
        <v>0.8</v>
      </c>
      <c r="H20" s="14">
        <f aca="true" t="shared" si="10" ref="H20:J20">SUM(H21)</f>
        <v>16</v>
      </c>
      <c r="I20" s="14">
        <f t="shared" si="10"/>
        <v>13</v>
      </c>
      <c r="J20" s="14">
        <f t="shared" si="10"/>
        <v>3</v>
      </c>
      <c r="K20" s="14"/>
      <c r="L20">
        <v>1</v>
      </c>
    </row>
    <row r="21" spans="1:11" ht="15">
      <c r="A21" s="12" t="s">
        <v>91</v>
      </c>
      <c r="B21" s="12">
        <v>604008</v>
      </c>
      <c r="C21" s="18">
        <f>VLOOKUP(A21,'[1]工作表'!$A$1:$G$169,6,0)</f>
        <v>3</v>
      </c>
      <c r="D21" s="18">
        <f>VLOOKUP(A21,'[1]工作表'!$A$1:$G$169,7,0)</f>
        <v>164</v>
      </c>
      <c r="E21" s="18">
        <f t="shared" si="0"/>
        <v>136</v>
      </c>
      <c r="F21" s="17">
        <v>1150</v>
      </c>
      <c r="G21" s="12">
        <v>0.8</v>
      </c>
      <c r="H21" s="18">
        <f aca="true" t="shared" si="11" ref="H21">ROUND(F21*E21/10000,0)</f>
        <v>16</v>
      </c>
      <c r="I21" s="18">
        <f aca="true" t="shared" si="12" ref="I21">ROUND(F21*E21*G21/10000,0)</f>
        <v>13</v>
      </c>
      <c r="J21" s="18">
        <f aca="true" t="shared" si="13" ref="J21:J42">H21-I21</f>
        <v>3</v>
      </c>
      <c r="K21" s="18"/>
    </row>
    <row r="22" spans="1:12" ht="15">
      <c r="A22" s="19" t="s">
        <v>99</v>
      </c>
      <c r="B22" s="19"/>
      <c r="C22" s="14">
        <f>SUM(C23:C28)</f>
        <v>150</v>
      </c>
      <c r="D22" s="14">
        <f>SUM(D23:D28)</f>
        <v>5172</v>
      </c>
      <c r="E22" s="14">
        <f>SUM(E23:E28)</f>
        <v>9828</v>
      </c>
      <c r="F22" s="15">
        <v>1150</v>
      </c>
      <c r="G22" s="13" t="s">
        <v>53</v>
      </c>
      <c r="H22" s="14">
        <f aca="true" t="shared" si="14" ref="H22:J22">SUM(H23:H28)</f>
        <v>1130</v>
      </c>
      <c r="I22" s="14">
        <f t="shared" si="14"/>
        <v>955</v>
      </c>
      <c r="J22" s="14">
        <f t="shared" si="14"/>
        <v>175</v>
      </c>
      <c r="K22" s="14"/>
      <c r="L22">
        <v>1</v>
      </c>
    </row>
    <row r="23" spans="1:11" ht="15">
      <c r="A23" s="12" t="s">
        <v>101</v>
      </c>
      <c r="B23" s="12">
        <v>606002</v>
      </c>
      <c r="C23" s="18">
        <f>VLOOKUP(A23,'[1]工作表'!$A$1:$G$169,6,0)</f>
        <v>14</v>
      </c>
      <c r="D23" s="18">
        <f>VLOOKUP(A23,'[1]工作表'!$A$1:$G$169,7,0)</f>
        <v>427</v>
      </c>
      <c r="E23" s="18">
        <f t="shared" si="0"/>
        <v>973</v>
      </c>
      <c r="F23" s="17">
        <v>1150</v>
      </c>
      <c r="G23" s="12">
        <v>0.6</v>
      </c>
      <c r="H23" s="18">
        <f aca="true" t="shared" si="15" ref="H23:H28">ROUND(F23*E23/10000,0)</f>
        <v>112</v>
      </c>
      <c r="I23" s="18">
        <f aca="true" t="shared" si="16" ref="I23:I28">ROUND(F23*E23*G23/10000,0)</f>
        <v>67</v>
      </c>
      <c r="J23" s="18">
        <f aca="true" t="shared" si="17" ref="J23:J28">H23-I23</f>
        <v>45</v>
      </c>
      <c r="K23" s="18"/>
    </row>
    <row r="24" spans="1:11" ht="15">
      <c r="A24" s="12" t="s">
        <v>102</v>
      </c>
      <c r="B24" s="12">
        <v>606003</v>
      </c>
      <c r="C24" s="18">
        <f>VLOOKUP(A24,'[1]工作表'!$A$1:$G$169,6,0)</f>
        <v>8</v>
      </c>
      <c r="D24" s="18">
        <f>VLOOKUP(A24,'[1]工作表'!$A$1:$G$169,7,0)</f>
        <v>512</v>
      </c>
      <c r="E24" s="18">
        <f t="shared" si="0"/>
        <v>288</v>
      </c>
      <c r="F24" s="17">
        <v>1150</v>
      </c>
      <c r="G24" s="12">
        <v>0.6</v>
      </c>
      <c r="H24" s="18">
        <f t="shared" si="15"/>
        <v>33</v>
      </c>
      <c r="I24" s="18">
        <f t="shared" si="16"/>
        <v>20</v>
      </c>
      <c r="J24" s="18">
        <f t="shared" si="17"/>
        <v>13</v>
      </c>
      <c r="K24" s="18"/>
    </row>
    <row r="25" spans="1:11" ht="15">
      <c r="A25" s="12" t="s">
        <v>103</v>
      </c>
      <c r="B25" s="12">
        <v>606004</v>
      </c>
      <c r="C25" s="18">
        <f>VLOOKUP(A25,'[1]工作表'!$A$1:$G$169,6,0)</f>
        <v>39</v>
      </c>
      <c r="D25" s="18">
        <f>VLOOKUP(A25,'[1]工作表'!$A$1:$G$169,7,0)</f>
        <v>1431</v>
      </c>
      <c r="E25" s="18">
        <f t="shared" si="0"/>
        <v>2469</v>
      </c>
      <c r="F25" s="17">
        <v>1150</v>
      </c>
      <c r="G25" s="12">
        <v>0.8</v>
      </c>
      <c r="H25" s="18">
        <f t="shared" si="15"/>
        <v>284</v>
      </c>
      <c r="I25" s="18">
        <f t="shared" si="16"/>
        <v>227</v>
      </c>
      <c r="J25" s="18">
        <f t="shared" si="17"/>
        <v>57</v>
      </c>
      <c r="K25" s="18"/>
    </row>
    <row r="26" spans="1:11" ht="15">
      <c r="A26" s="12" t="s">
        <v>104</v>
      </c>
      <c r="B26" s="12">
        <v>606005</v>
      </c>
      <c r="C26" s="18">
        <f>VLOOKUP(A26,'[1]工作表'!$A$1:$G$169,6,0)</f>
        <v>37</v>
      </c>
      <c r="D26" s="18">
        <f>VLOOKUP(A26,'[1]工作表'!$A$1:$G$169,7,0)</f>
        <v>1317</v>
      </c>
      <c r="E26" s="18">
        <f t="shared" si="0"/>
        <v>2383</v>
      </c>
      <c r="F26" s="17">
        <v>1150</v>
      </c>
      <c r="G26" s="12">
        <v>1</v>
      </c>
      <c r="H26" s="18">
        <f t="shared" si="15"/>
        <v>274</v>
      </c>
      <c r="I26" s="18">
        <f t="shared" si="16"/>
        <v>274</v>
      </c>
      <c r="J26" s="18">
        <f t="shared" si="17"/>
        <v>0</v>
      </c>
      <c r="K26" s="18"/>
    </row>
    <row r="27" spans="1:11" ht="15">
      <c r="A27" s="12" t="s">
        <v>105</v>
      </c>
      <c r="B27" s="20">
        <v>606008</v>
      </c>
      <c r="C27" s="18">
        <f>VLOOKUP(A27,'[1]工作表'!$A$1:$G$169,6,0)</f>
        <v>33</v>
      </c>
      <c r="D27" s="18">
        <f>VLOOKUP(A27,'[1]工作表'!$A$1:$G$169,7,0)</f>
        <v>675</v>
      </c>
      <c r="E27" s="18">
        <f t="shared" si="0"/>
        <v>2625</v>
      </c>
      <c r="F27" s="17">
        <v>1150</v>
      </c>
      <c r="G27" s="12">
        <v>0.8</v>
      </c>
      <c r="H27" s="18">
        <f t="shared" si="15"/>
        <v>302</v>
      </c>
      <c r="I27" s="18">
        <f t="shared" si="16"/>
        <v>242</v>
      </c>
      <c r="J27" s="18">
        <f t="shared" si="17"/>
        <v>60</v>
      </c>
      <c r="K27" s="18"/>
    </row>
    <row r="28" spans="1:11" ht="15">
      <c r="A28" s="12" t="s">
        <v>106</v>
      </c>
      <c r="B28" s="20">
        <v>606010</v>
      </c>
      <c r="C28" s="18">
        <f>VLOOKUP(A28,'[1]工作表'!$A$1:$G$169,6,0)</f>
        <v>19</v>
      </c>
      <c r="D28" s="18">
        <f>VLOOKUP(A28,'[1]工作表'!$A$1:$G$169,7,0)</f>
        <v>810</v>
      </c>
      <c r="E28" s="18">
        <f t="shared" si="0"/>
        <v>1090</v>
      </c>
      <c r="F28" s="17">
        <v>1150</v>
      </c>
      <c r="G28" s="12">
        <v>1</v>
      </c>
      <c r="H28" s="18">
        <f t="shared" si="15"/>
        <v>125</v>
      </c>
      <c r="I28" s="18">
        <f t="shared" si="16"/>
        <v>125</v>
      </c>
      <c r="J28" s="18">
        <f t="shared" si="17"/>
        <v>0</v>
      </c>
      <c r="K28" s="18"/>
    </row>
    <row r="29" spans="1:12" ht="15">
      <c r="A29" s="19" t="s">
        <v>107</v>
      </c>
      <c r="B29" s="19"/>
      <c r="C29" s="14">
        <f>SUM(C30)</f>
        <v>55</v>
      </c>
      <c r="D29" s="14">
        <f>SUM(D30)</f>
        <v>2064</v>
      </c>
      <c r="E29" s="14">
        <f>SUM(E30)</f>
        <v>3436</v>
      </c>
      <c r="F29" s="15">
        <v>1150</v>
      </c>
      <c r="G29" s="13">
        <v>1</v>
      </c>
      <c r="H29" s="14">
        <f aca="true" t="shared" si="18" ref="H29:J29">SUM(H30)</f>
        <v>395</v>
      </c>
      <c r="I29" s="14">
        <f t="shared" si="18"/>
        <v>395</v>
      </c>
      <c r="J29" s="14">
        <f t="shared" si="18"/>
        <v>0</v>
      </c>
      <c r="K29" s="14"/>
      <c r="L29">
        <v>1</v>
      </c>
    </row>
    <row r="30" spans="1:11" ht="15">
      <c r="A30" s="12" t="s">
        <v>107</v>
      </c>
      <c r="B30" s="20">
        <v>606006</v>
      </c>
      <c r="C30" s="18">
        <f>VLOOKUP(A30,'[1]工作表'!$A$1:$G$169,6,0)</f>
        <v>55</v>
      </c>
      <c r="D30" s="18">
        <f>VLOOKUP(A30,'[1]工作表'!$A$1:$G$169,7,0)</f>
        <v>2064</v>
      </c>
      <c r="E30" s="18">
        <f t="shared" si="0"/>
        <v>3436</v>
      </c>
      <c r="F30" s="17">
        <v>1150</v>
      </c>
      <c r="G30" s="12">
        <v>1</v>
      </c>
      <c r="H30" s="18">
        <f aca="true" t="shared" si="19" ref="H30">ROUND(F30*E30/10000,0)</f>
        <v>395</v>
      </c>
      <c r="I30" s="18">
        <f aca="true" t="shared" si="20" ref="I30">ROUND(F30*E30*G30/10000,0)</f>
        <v>395</v>
      </c>
      <c r="J30" s="18">
        <f t="shared" si="13"/>
        <v>0</v>
      </c>
      <c r="K30" s="18"/>
    </row>
    <row r="31" spans="1:12" ht="15">
      <c r="A31" s="19" t="s">
        <v>108</v>
      </c>
      <c r="B31" s="19"/>
      <c r="C31" s="14">
        <f>SUM(C32)</f>
        <v>41</v>
      </c>
      <c r="D31" s="14">
        <f>SUM(D32)</f>
        <v>1085</v>
      </c>
      <c r="E31" s="14">
        <f>SUM(E32)</f>
        <v>3015</v>
      </c>
      <c r="F31" s="15">
        <v>1150</v>
      </c>
      <c r="G31" s="13">
        <v>0.8</v>
      </c>
      <c r="H31" s="14">
        <f aca="true" t="shared" si="21" ref="H31:J31">SUM(H32)</f>
        <v>347</v>
      </c>
      <c r="I31" s="14">
        <f t="shared" si="21"/>
        <v>277</v>
      </c>
      <c r="J31" s="14">
        <f t="shared" si="21"/>
        <v>70</v>
      </c>
      <c r="K31" s="14"/>
      <c r="L31">
        <v>1</v>
      </c>
    </row>
    <row r="32" spans="1:11" ht="15">
      <c r="A32" s="12" t="s">
        <v>108</v>
      </c>
      <c r="B32" s="20">
        <v>606007</v>
      </c>
      <c r="C32" s="18">
        <f>VLOOKUP(A32,'[1]工作表'!$A$1:$G$169,6,0)</f>
        <v>41</v>
      </c>
      <c r="D32" s="18">
        <f>VLOOKUP(A32,'[1]工作表'!$A$1:$G$169,7,0)</f>
        <v>1085</v>
      </c>
      <c r="E32" s="18">
        <f t="shared" si="0"/>
        <v>3015</v>
      </c>
      <c r="F32" s="17">
        <v>1150</v>
      </c>
      <c r="G32" s="12">
        <v>0.8</v>
      </c>
      <c r="H32" s="18">
        <f aca="true" t="shared" si="22" ref="H32">ROUND(F32*E32/10000,0)</f>
        <v>347</v>
      </c>
      <c r="I32" s="18">
        <f aca="true" t="shared" si="23" ref="I32">ROUND(F32*E32*G32/10000,0)</f>
        <v>277</v>
      </c>
      <c r="J32" s="18">
        <f aca="true" t="shared" si="24" ref="J32">H32-I32</f>
        <v>70</v>
      </c>
      <c r="K32" s="18"/>
    </row>
    <row r="33" spans="1:12" ht="15">
      <c r="A33" s="19" t="s">
        <v>109</v>
      </c>
      <c r="B33" s="21"/>
      <c r="C33" s="14">
        <f>SUM(C34)</f>
        <v>26</v>
      </c>
      <c r="D33" s="14">
        <f>SUM(D34)</f>
        <v>1109</v>
      </c>
      <c r="E33" s="14">
        <f>SUM(E34)</f>
        <v>1491</v>
      </c>
      <c r="F33" s="15">
        <v>1150</v>
      </c>
      <c r="G33" s="13">
        <v>0.8</v>
      </c>
      <c r="H33" s="14">
        <f aca="true" t="shared" si="25" ref="H33:J33">SUM(H34)</f>
        <v>171</v>
      </c>
      <c r="I33" s="14">
        <f t="shared" si="25"/>
        <v>137</v>
      </c>
      <c r="J33" s="14">
        <f t="shared" si="25"/>
        <v>34</v>
      </c>
      <c r="K33" s="14"/>
      <c r="L33">
        <v>1</v>
      </c>
    </row>
    <row r="34" spans="1:11" ht="15">
      <c r="A34" s="12" t="s">
        <v>109</v>
      </c>
      <c r="B34" s="20">
        <v>606009</v>
      </c>
      <c r="C34" s="18">
        <f>VLOOKUP(A34,'[1]工作表'!$A$1:$G$169,6,0)</f>
        <v>26</v>
      </c>
      <c r="D34" s="18">
        <f>VLOOKUP(A34,'[1]工作表'!$A$1:$G$169,7,0)</f>
        <v>1109</v>
      </c>
      <c r="E34" s="18">
        <f t="shared" si="0"/>
        <v>1491</v>
      </c>
      <c r="F34" s="17">
        <v>1150</v>
      </c>
      <c r="G34" s="12">
        <v>0.8</v>
      </c>
      <c r="H34" s="18">
        <f aca="true" t="shared" si="26" ref="H34">ROUND(F34*E34/10000,0)</f>
        <v>171</v>
      </c>
      <c r="I34" s="18">
        <f aca="true" t="shared" si="27" ref="I34">ROUND(F34*E34*G34/10000,0)</f>
        <v>137</v>
      </c>
      <c r="J34" s="18">
        <f aca="true" t="shared" si="28" ref="J34">H34-I34</f>
        <v>34</v>
      </c>
      <c r="K34" s="18"/>
    </row>
    <row r="35" spans="1:12" ht="15">
      <c r="A35" s="19" t="s">
        <v>110</v>
      </c>
      <c r="B35" s="21"/>
      <c r="C35" s="14">
        <f>SUM(C36)</f>
        <v>51</v>
      </c>
      <c r="D35" s="14">
        <f>SUM(D36)</f>
        <v>1719</v>
      </c>
      <c r="E35" s="14">
        <f>SUM(E36)</f>
        <v>3381</v>
      </c>
      <c r="F35" s="15">
        <v>1150</v>
      </c>
      <c r="G35" s="13">
        <v>1</v>
      </c>
      <c r="H35" s="14">
        <f aca="true" t="shared" si="29" ref="H35:J35">SUM(H36)</f>
        <v>389</v>
      </c>
      <c r="I35" s="14">
        <f t="shared" si="29"/>
        <v>389</v>
      </c>
      <c r="J35" s="14">
        <f t="shared" si="29"/>
        <v>0</v>
      </c>
      <c r="K35" s="14"/>
      <c r="L35">
        <v>1</v>
      </c>
    </row>
    <row r="36" spans="1:11" ht="15">
      <c r="A36" s="12" t="s">
        <v>110</v>
      </c>
      <c r="B36" s="20">
        <v>606011</v>
      </c>
      <c r="C36" s="18">
        <f>VLOOKUP(A36,'[1]工作表'!$A$1:$G$169,6,0)</f>
        <v>51</v>
      </c>
      <c r="D36" s="18">
        <f>VLOOKUP(A36,'[1]工作表'!$A$1:$G$169,7,0)</f>
        <v>1719</v>
      </c>
      <c r="E36" s="18">
        <f t="shared" si="0"/>
        <v>3381</v>
      </c>
      <c r="F36" s="17">
        <v>1150</v>
      </c>
      <c r="G36" s="12">
        <v>1</v>
      </c>
      <c r="H36" s="18">
        <f aca="true" t="shared" si="30" ref="H36">ROUND(F36*E36/10000,0)</f>
        <v>389</v>
      </c>
      <c r="I36" s="18">
        <f aca="true" t="shared" si="31" ref="I36">ROUND(F36*E36*G36/10000,0)</f>
        <v>389</v>
      </c>
      <c r="J36" s="18">
        <f t="shared" si="13"/>
        <v>0</v>
      </c>
      <c r="K36" s="18"/>
    </row>
    <row r="37" spans="1:12" ht="15">
      <c r="A37" s="19" t="s">
        <v>111</v>
      </c>
      <c r="B37" s="19"/>
      <c r="C37" s="14">
        <f>SUM(C38:C40)</f>
        <v>238</v>
      </c>
      <c r="D37" s="14">
        <f>SUM(D38:D40)</f>
        <v>7384</v>
      </c>
      <c r="E37" s="14">
        <f>SUM(E38:E40)</f>
        <v>16416</v>
      </c>
      <c r="F37" s="15">
        <v>1150</v>
      </c>
      <c r="G37" s="13" t="s">
        <v>53</v>
      </c>
      <c r="H37" s="14">
        <f aca="true" t="shared" si="32" ref="H37:J37">SUM(H38:H40)</f>
        <v>1888</v>
      </c>
      <c r="I37" s="14">
        <f t="shared" si="32"/>
        <v>1888</v>
      </c>
      <c r="J37" s="14">
        <f t="shared" si="32"/>
        <v>0</v>
      </c>
      <c r="K37" s="14"/>
      <c r="L37">
        <v>1</v>
      </c>
    </row>
    <row r="38" spans="1:11" ht="15">
      <c r="A38" s="12" t="s">
        <v>113</v>
      </c>
      <c r="B38" s="20">
        <v>607002</v>
      </c>
      <c r="C38" s="18">
        <f>VLOOKUP(A38,'[1]工作表'!$A$1:$G$169,6,0)</f>
        <v>1</v>
      </c>
      <c r="D38" s="18">
        <f>VLOOKUP(A38,'[1]工作表'!$A$1:$G$169,7,0)</f>
        <v>91</v>
      </c>
      <c r="E38" s="18">
        <f t="shared" si="0"/>
        <v>9</v>
      </c>
      <c r="F38" s="17">
        <v>1150</v>
      </c>
      <c r="G38" s="12">
        <v>0.6</v>
      </c>
      <c r="H38" s="18">
        <f aca="true" t="shared" si="33" ref="H38:H40">ROUND(F38*E38/10000,0)</f>
        <v>1</v>
      </c>
      <c r="I38" s="18">
        <f aca="true" t="shared" si="34" ref="I38:I40">ROUND(F38*E38*G38/10000,0)</f>
        <v>1</v>
      </c>
      <c r="J38" s="18">
        <f aca="true" t="shared" si="35" ref="J38:J40">H38-I38</f>
        <v>0</v>
      </c>
      <c r="K38" s="18"/>
    </row>
    <row r="39" spans="1:11" ht="15">
      <c r="A39" s="12" t="s">
        <v>114</v>
      </c>
      <c r="B39" s="20">
        <v>607003</v>
      </c>
      <c r="C39" s="18">
        <f>VLOOKUP(A39,'[1]工作表'!$A$1:$G$169,6,0)</f>
        <v>55</v>
      </c>
      <c r="D39" s="18">
        <f>VLOOKUP(A39,'[1]工作表'!$A$1:$G$169,7,0)</f>
        <v>1994</v>
      </c>
      <c r="E39" s="18">
        <f t="shared" si="0"/>
        <v>3506</v>
      </c>
      <c r="F39" s="17">
        <v>1150</v>
      </c>
      <c r="G39" s="12">
        <v>1</v>
      </c>
      <c r="H39" s="18">
        <f t="shared" si="33"/>
        <v>403</v>
      </c>
      <c r="I39" s="18">
        <f t="shared" si="34"/>
        <v>403</v>
      </c>
      <c r="J39" s="18">
        <f t="shared" si="35"/>
        <v>0</v>
      </c>
      <c r="K39" s="18"/>
    </row>
    <row r="40" spans="1:11" ht="15">
      <c r="A40" s="12" t="s">
        <v>115</v>
      </c>
      <c r="B40" s="20">
        <v>607004</v>
      </c>
      <c r="C40" s="18">
        <f>VLOOKUP(A40,'[1]工作表'!$A$1:$G$169,6,0)</f>
        <v>182</v>
      </c>
      <c r="D40" s="18">
        <f>VLOOKUP(A40,'[1]工作表'!$A$1:$G$169,7,0)</f>
        <v>5299</v>
      </c>
      <c r="E40" s="18">
        <f t="shared" si="0"/>
        <v>12901</v>
      </c>
      <c r="F40" s="17">
        <v>1150</v>
      </c>
      <c r="G40" s="12">
        <v>1</v>
      </c>
      <c r="H40" s="18">
        <f t="shared" si="33"/>
        <v>1484</v>
      </c>
      <c r="I40" s="18">
        <f t="shared" si="34"/>
        <v>1484</v>
      </c>
      <c r="J40" s="18">
        <f t="shared" si="35"/>
        <v>0</v>
      </c>
      <c r="K40" s="18"/>
    </row>
    <row r="41" spans="1:12" ht="15">
      <c r="A41" s="19" t="s">
        <v>116</v>
      </c>
      <c r="B41" s="19"/>
      <c r="C41" s="14">
        <f>SUM(C42)</f>
        <v>290</v>
      </c>
      <c r="D41" s="14">
        <f>SUM(D42)</f>
        <v>6943</v>
      </c>
      <c r="E41" s="14">
        <f>SUM(E42)</f>
        <v>22057</v>
      </c>
      <c r="F41" s="15">
        <v>1150</v>
      </c>
      <c r="G41" s="13">
        <v>1</v>
      </c>
      <c r="H41" s="14">
        <f aca="true" t="shared" si="36" ref="H41:J41">SUM(H42)</f>
        <v>2537</v>
      </c>
      <c r="I41" s="14">
        <f t="shared" si="36"/>
        <v>2537</v>
      </c>
      <c r="J41" s="14">
        <f t="shared" si="36"/>
        <v>0</v>
      </c>
      <c r="K41" s="14"/>
      <c r="L41">
        <v>1</v>
      </c>
    </row>
    <row r="42" spans="1:11" ht="15">
      <c r="A42" s="12" t="s">
        <v>116</v>
      </c>
      <c r="B42" s="20">
        <v>607005</v>
      </c>
      <c r="C42" s="18">
        <f>VLOOKUP(A42,'[1]工作表'!$A$1:$G$169,6,0)</f>
        <v>290</v>
      </c>
      <c r="D42" s="18">
        <f>VLOOKUP(A42,'[1]工作表'!$A$1:$G$169,7,0)</f>
        <v>6943</v>
      </c>
      <c r="E42" s="18">
        <f t="shared" si="0"/>
        <v>22057</v>
      </c>
      <c r="F42" s="17">
        <v>1150</v>
      </c>
      <c r="G42" s="12">
        <v>1</v>
      </c>
      <c r="H42" s="18">
        <f aca="true" t="shared" si="37" ref="H42">ROUND(F42*E42/10000,0)</f>
        <v>2537</v>
      </c>
      <c r="I42" s="18">
        <f aca="true" t="shared" si="38" ref="I42">ROUND(F42*E42*G42/10000,0)</f>
        <v>2537</v>
      </c>
      <c r="J42" s="18">
        <f t="shared" si="13"/>
        <v>0</v>
      </c>
      <c r="K42" s="18"/>
    </row>
    <row r="43" spans="1:12" ht="15">
      <c r="A43" s="19" t="s">
        <v>117</v>
      </c>
      <c r="B43" s="19"/>
      <c r="C43" s="14">
        <f>SUM(C44)</f>
        <v>204</v>
      </c>
      <c r="D43" s="14">
        <f>SUM(D44)</f>
        <v>9705</v>
      </c>
      <c r="E43" s="14">
        <f>SUM(E44)</f>
        <v>10695</v>
      </c>
      <c r="F43" s="15">
        <v>1150</v>
      </c>
      <c r="G43" s="13">
        <v>1</v>
      </c>
      <c r="H43" s="14">
        <f aca="true" t="shared" si="39" ref="H43:J43">SUM(H44)</f>
        <v>1230</v>
      </c>
      <c r="I43" s="14">
        <f t="shared" si="39"/>
        <v>1230</v>
      </c>
      <c r="J43" s="14">
        <f t="shared" si="39"/>
        <v>0</v>
      </c>
      <c r="K43" s="14"/>
      <c r="L43">
        <v>1</v>
      </c>
    </row>
    <row r="44" spans="1:11" ht="15">
      <c r="A44" s="12" t="s">
        <v>117</v>
      </c>
      <c r="B44" s="20">
        <v>607006</v>
      </c>
      <c r="C44" s="18">
        <f>VLOOKUP(A44,'[1]工作表'!$A$1:$G$169,6,0)</f>
        <v>204</v>
      </c>
      <c r="D44" s="18">
        <f>VLOOKUP(A44,'[1]工作表'!$A$1:$G$169,7,0)</f>
        <v>9705</v>
      </c>
      <c r="E44" s="18">
        <f t="shared" si="0"/>
        <v>10695</v>
      </c>
      <c r="F44" s="17">
        <v>1150</v>
      </c>
      <c r="G44" s="12">
        <v>1</v>
      </c>
      <c r="H44" s="18">
        <f aca="true" t="shared" si="40" ref="H44">ROUND(F44*E44/10000,0)</f>
        <v>1230</v>
      </c>
      <c r="I44" s="18">
        <f aca="true" t="shared" si="41" ref="I44">ROUND(F44*E44*G44/10000,0)</f>
        <v>1230</v>
      </c>
      <c r="J44" s="18">
        <f aca="true" t="shared" si="42" ref="J44:J86">H44-I44</f>
        <v>0</v>
      </c>
      <c r="K44" s="18"/>
    </row>
    <row r="45" spans="1:12" ht="15">
      <c r="A45" s="19" t="s">
        <v>118</v>
      </c>
      <c r="B45" s="21"/>
      <c r="C45" s="14">
        <f>SUM(C46)</f>
        <v>38</v>
      </c>
      <c r="D45" s="14">
        <f>SUM(D46)</f>
        <v>1734</v>
      </c>
      <c r="E45" s="14">
        <f>SUM(E46)</f>
        <v>2066</v>
      </c>
      <c r="F45" s="15">
        <v>1150</v>
      </c>
      <c r="G45" s="13">
        <v>1</v>
      </c>
      <c r="H45" s="14">
        <f aca="true" t="shared" si="43" ref="H45:J45">SUM(H46)</f>
        <v>238</v>
      </c>
      <c r="I45" s="14">
        <f t="shared" si="43"/>
        <v>238</v>
      </c>
      <c r="J45" s="14">
        <f t="shared" si="43"/>
        <v>0</v>
      </c>
      <c r="K45" s="14"/>
      <c r="L45">
        <v>1</v>
      </c>
    </row>
    <row r="46" spans="1:11" ht="15">
      <c r="A46" s="12" t="s">
        <v>118</v>
      </c>
      <c r="B46" s="20">
        <v>607007</v>
      </c>
      <c r="C46" s="18">
        <f>VLOOKUP(A46,'[1]工作表'!$A$1:$G$169,6,0)</f>
        <v>38</v>
      </c>
      <c r="D46" s="18">
        <f>VLOOKUP(A46,'[1]工作表'!$A$1:$G$169,7,0)</f>
        <v>1734</v>
      </c>
      <c r="E46" s="18">
        <f t="shared" si="0"/>
        <v>2066</v>
      </c>
      <c r="F46" s="17">
        <v>1150</v>
      </c>
      <c r="G46" s="12">
        <v>1</v>
      </c>
      <c r="H46" s="18">
        <f aca="true" t="shared" si="44" ref="H46">ROUND(F46*E46/10000,0)</f>
        <v>238</v>
      </c>
      <c r="I46" s="18">
        <f aca="true" t="shared" si="45" ref="I46">ROUND(F46*E46*G46/10000,0)</f>
        <v>238</v>
      </c>
      <c r="J46" s="18">
        <f aca="true" t="shared" si="46" ref="J46">H46-I46</f>
        <v>0</v>
      </c>
      <c r="K46" s="18"/>
    </row>
    <row r="47" spans="1:12" ht="15">
      <c r="A47" s="19" t="s">
        <v>119</v>
      </c>
      <c r="B47" s="19"/>
      <c r="C47" s="14">
        <f>SUM(C48:C51)</f>
        <v>42</v>
      </c>
      <c r="D47" s="14">
        <f>SUM(D48:D51)</f>
        <v>1440</v>
      </c>
      <c r="E47" s="14">
        <f>SUM(E48:E51)</f>
        <v>2760</v>
      </c>
      <c r="F47" s="15">
        <v>1150</v>
      </c>
      <c r="G47" s="13" t="s">
        <v>53</v>
      </c>
      <c r="H47" s="14">
        <f aca="true" t="shared" si="47" ref="H47:J47">SUM(H48:H51)</f>
        <v>318</v>
      </c>
      <c r="I47" s="14">
        <f t="shared" si="47"/>
        <v>318</v>
      </c>
      <c r="J47" s="14">
        <f t="shared" si="47"/>
        <v>0</v>
      </c>
      <c r="K47" s="14"/>
      <c r="L47">
        <v>1</v>
      </c>
    </row>
    <row r="48" spans="1:11" ht="15">
      <c r="A48" s="12" t="s">
        <v>121</v>
      </c>
      <c r="B48" s="20">
        <v>608002</v>
      </c>
      <c r="C48" s="18">
        <f>VLOOKUP(A48,'[1]工作表'!$A$1:$G$169,6,0)</f>
        <v>3</v>
      </c>
      <c r="D48" s="18">
        <f>VLOOKUP(A48,'[1]工作表'!$A$1:$G$169,7,0)</f>
        <v>65</v>
      </c>
      <c r="E48" s="18">
        <f t="shared" si="0"/>
        <v>235</v>
      </c>
      <c r="F48" s="17">
        <v>1150</v>
      </c>
      <c r="G48" s="12">
        <v>1</v>
      </c>
      <c r="H48" s="18">
        <f aca="true" t="shared" si="48" ref="H48:H51">ROUND(F48*E48/10000,0)</f>
        <v>27</v>
      </c>
      <c r="I48" s="18">
        <f aca="true" t="shared" si="49" ref="I48:I51">ROUND(F48*E48*G48/10000,0)</f>
        <v>27</v>
      </c>
      <c r="J48" s="18">
        <f t="shared" si="42"/>
        <v>0</v>
      </c>
      <c r="K48" s="18"/>
    </row>
    <row r="49" spans="1:11" ht="15">
      <c r="A49" s="22" t="s">
        <v>122</v>
      </c>
      <c r="B49" s="20">
        <v>608004</v>
      </c>
      <c r="C49" s="18">
        <f>VLOOKUP(A49,'[1]工作表'!$A$1:$G$169,6,0)</f>
        <v>21</v>
      </c>
      <c r="D49" s="18">
        <f>VLOOKUP(A49,'[1]工作表'!$A$1:$G$169,7,0)</f>
        <v>682</v>
      </c>
      <c r="E49" s="18">
        <f t="shared" si="0"/>
        <v>1418</v>
      </c>
      <c r="F49" s="17">
        <v>1150</v>
      </c>
      <c r="G49" s="12">
        <v>1</v>
      </c>
      <c r="H49" s="18">
        <f t="shared" si="48"/>
        <v>163</v>
      </c>
      <c r="I49" s="18">
        <f t="shared" si="49"/>
        <v>163</v>
      </c>
      <c r="J49" s="18">
        <f t="shared" si="42"/>
        <v>0</v>
      </c>
      <c r="K49" s="18"/>
    </row>
    <row r="50" spans="1:11" ht="15">
      <c r="A50" s="12" t="s">
        <v>123</v>
      </c>
      <c r="B50" s="20">
        <v>608005</v>
      </c>
      <c r="C50" s="18">
        <f>VLOOKUP(A50,'[1]工作表'!$A$1:$G$169,6,0)</f>
        <v>9</v>
      </c>
      <c r="D50" s="18">
        <f>VLOOKUP(A50,'[1]工作表'!$A$1:$G$169,7,0)</f>
        <v>278</v>
      </c>
      <c r="E50" s="18">
        <f t="shared" si="0"/>
        <v>622</v>
      </c>
      <c r="F50" s="17">
        <v>1150</v>
      </c>
      <c r="G50" s="12">
        <v>1</v>
      </c>
      <c r="H50" s="18">
        <f t="shared" si="48"/>
        <v>72</v>
      </c>
      <c r="I50" s="18">
        <f t="shared" si="49"/>
        <v>72</v>
      </c>
      <c r="J50" s="18">
        <f t="shared" si="42"/>
        <v>0</v>
      </c>
      <c r="K50" s="18"/>
    </row>
    <row r="51" spans="1:11" ht="15">
      <c r="A51" s="12" t="s">
        <v>124</v>
      </c>
      <c r="B51" s="20">
        <v>608006</v>
      </c>
      <c r="C51" s="18">
        <f>VLOOKUP(A51,'[1]工作表'!$A$1:$G$169,6,0)</f>
        <v>9</v>
      </c>
      <c r="D51" s="18">
        <f>VLOOKUP(A51,'[1]工作表'!$A$1:$G$169,7,0)</f>
        <v>415</v>
      </c>
      <c r="E51" s="18">
        <f t="shared" si="0"/>
        <v>485</v>
      </c>
      <c r="F51" s="17">
        <v>1150</v>
      </c>
      <c r="G51" s="12">
        <v>1</v>
      </c>
      <c r="H51" s="18">
        <f t="shared" si="48"/>
        <v>56</v>
      </c>
      <c r="I51" s="18">
        <f t="shared" si="49"/>
        <v>56</v>
      </c>
      <c r="J51" s="18">
        <f t="shared" si="42"/>
        <v>0</v>
      </c>
      <c r="K51" s="18"/>
    </row>
    <row r="52" spans="1:12" ht="15">
      <c r="A52" s="19" t="s">
        <v>125</v>
      </c>
      <c r="B52" s="21"/>
      <c r="C52" s="14">
        <f>SUM(C53)</f>
        <v>53</v>
      </c>
      <c r="D52" s="14">
        <f>SUM(D53)</f>
        <v>1628</v>
      </c>
      <c r="E52" s="14">
        <f>SUM(E53)</f>
        <v>3672</v>
      </c>
      <c r="F52" s="15">
        <v>1150</v>
      </c>
      <c r="G52" s="13">
        <v>1</v>
      </c>
      <c r="H52" s="14">
        <f aca="true" t="shared" si="50" ref="H52:J52">SUM(H53)</f>
        <v>422</v>
      </c>
      <c r="I52" s="14">
        <f t="shared" si="50"/>
        <v>422</v>
      </c>
      <c r="J52" s="14">
        <f t="shared" si="50"/>
        <v>0</v>
      </c>
      <c r="K52" s="14"/>
      <c r="L52">
        <v>1</v>
      </c>
    </row>
    <row r="53" spans="1:11" ht="15">
      <c r="A53" s="12" t="s">
        <v>125</v>
      </c>
      <c r="B53" s="20">
        <v>608007</v>
      </c>
      <c r="C53" s="18">
        <f>VLOOKUP(A53,'[1]工作表'!$A$1:$G$169,6,0)</f>
        <v>53</v>
      </c>
      <c r="D53" s="18">
        <f>VLOOKUP(A53,'[1]工作表'!$A$1:$G$169,7,0)</f>
        <v>1628</v>
      </c>
      <c r="E53" s="18">
        <f t="shared" si="0"/>
        <v>3672</v>
      </c>
      <c r="F53" s="17">
        <v>1150</v>
      </c>
      <c r="G53" s="12">
        <v>1</v>
      </c>
      <c r="H53" s="18">
        <f aca="true" t="shared" si="51" ref="H53">ROUND(F53*E53/10000,0)</f>
        <v>422</v>
      </c>
      <c r="I53" s="18">
        <f aca="true" t="shared" si="52" ref="I53">ROUND(F53*E53*G53/10000,0)</f>
        <v>422</v>
      </c>
      <c r="J53" s="18">
        <f aca="true" t="shared" si="53" ref="J53">H53-I53</f>
        <v>0</v>
      </c>
      <c r="K53" s="18"/>
    </row>
    <row r="54" spans="1:12" ht="15">
      <c r="A54" s="19" t="s">
        <v>126</v>
      </c>
      <c r="B54" s="19"/>
      <c r="C54" s="14">
        <f>SUM(C55)</f>
        <v>93</v>
      </c>
      <c r="D54" s="14">
        <f>SUM(D55)</f>
        <v>3242</v>
      </c>
      <c r="E54" s="14">
        <f>SUM(E55)</f>
        <v>6058</v>
      </c>
      <c r="F54" s="15">
        <v>1150</v>
      </c>
      <c r="G54" s="13">
        <v>1</v>
      </c>
      <c r="H54" s="14">
        <f aca="true" t="shared" si="54" ref="H54:J54">SUM(H55)</f>
        <v>697</v>
      </c>
      <c r="I54" s="14">
        <f t="shared" si="54"/>
        <v>697</v>
      </c>
      <c r="J54" s="14">
        <f t="shared" si="54"/>
        <v>0</v>
      </c>
      <c r="K54" s="14"/>
      <c r="L54">
        <v>1</v>
      </c>
    </row>
    <row r="55" spans="1:11" ht="15">
      <c r="A55" s="12" t="s">
        <v>126</v>
      </c>
      <c r="B55" s="20">
        <v>608003</v>
      </c>
      <c r="C55" s="18">
        <f>VLOOKUP(A55,'[1]工作表'!$A$1:$G$169,6,0)</f>
        <v>93</v>
      </c>
      <c r="D55" s="18">
        <f>VLOOKUP(A55,'[1]工作表'!$A$1:$G$169,7,0)</f>
        <v>3242</v>
      </c>
      <c r="E55" s="18">
        <f t="shared" si="0"/>
        <v>6058</v>
      </c>
      <c r="F55" s="17">
        <v>1150</v>
      </c>
      <c r="G55" s="12">
        <v>1</v>
      </c>
      <c r="H55" s="18">
        <f aca="true" t="shared" si="55" ref="H55">ROUND(F55*E55/10000,0)</f>
        <v>697</v>
      </c>
      <c r="I55" s="18">
        <f aca="true" t="shared" si="56" ref="I55">ROUND(F55*E55*G55/10000,0)</f>
        <v>697</v>
      </c>
      <c r="J55" s="18">
        <f t="shared" si="42"/>
        <v>0</v>
      </c>
      <c r="K55" s="18"/>
    </row>
    <row r="56" spans="1:12" ht="15">
      <c r="A56" s="19" t="s">
        <v>127</v>
      </c>
      <c r="B56" s="19"/>
      <c r="C56" s="14">
        <f>SUM(C57)</f>
        <v>98</v>
      </c>
      <c r="D56" s="14">
        <f>SUM(D57)</f>
        <v>3491</v>
      </c>
      <c r="E56" s="14">
        <f>SUM(E57)</f>
        <v>6309</v>
      </c>
      <c r="F56" s="15">
        <v>1150</v>
      </c>
      <c r="G56" s="13">
        <v>1</v>
      </c>
      <c r="H56" s="14">
        <f aca="true" t="shared" si="57" ref="H56:J56">SUM(H57)</f>
        <v>726</v>
      </c>
      <c r="I56" s="14">
        <f t="shared" si="57"/>
        <v>726</v>
      </c>
      <c r="J56" s="14">
        <f t="shared" si="57"/>
        <v>0</v>
      </c>
      <c r="K56" s="14"/>
      <c r="L56">
        <v>1</v>
      </c>
    </row>
    <row r="57" spans="1:11" ht="15">
      <c r="A57" s="12" t="s">
        <v>127</v>
      </c>
      <c r="B57" s="20">
        <v>608008</v>
      </c>
      <c r="C57" s="18">
        <f>VLOOKUP(A57,'[1]工作表'!$A$1:$G$169,6,0)</f>
        <v>98</v>
      </c>
      <c r="D57" s="18">
        <f>VLOOKUP(A57,'[1]工作表'!$A$1:$G$169,7,0)</f>
        <v>3491</v>
      </c>
      <c r="E57" s="18">
        <f t="shared" si="0"/>
        <v>6309</v>
      </c>
      <c r="F57" s="17">
        <v>1150</v>
      </c>
      <c r="G57" s="12">
        <v>1</v>
      </c>
      <c r="H57" s="18">
        <f aca="true" t="shared" si="58" ref="H57">ROUND(F57*E57/10000,0)</f>
        <v>726</v>
      </c>
      <c r="I57" s="18">
        <f aca="true" t="shared" si="59" ref="I57">ROUND(F57*E57*G57/10000,0)</f>
        <v>726</v>
      </c>
      <c r="J57" s="18">
        <f aca="true" t="shared" si="60" ref="J57">H57-I57</f>
        <v>0</v>
      </c>
      <c r="K57" s="18"/>
    </row>
    <row r="58" spans="1:12" ht="15">
      <c r="A58" s="19" t="s">
        <v>128</v>
      </c>
      <c r="B58" s="19"/>
      <c r="C58" s="14">
        <f>SUM(C59)</f>
        <v>208</v>
      </c>
      <c r="D58" s="14">
        <f>SUM(D59)</f>
        <v>8418</v>
      </c>
      <c r="E58" s="14">
        <f>SUM(E59)</f>
        <v>12382</v>
      </c>
      <c r="F58" s="15">
        <v>1150</v>
      </c>
      <c r="G58" s="13">
        <v>1</v>
      </c>
      <c r="H58" s="14">
        <f aca="true" t="shared" si="61" ref="H58:J58">SUM(H59)</f>
        <v>1424</v>
      </c>
      <c r="I58" s="14">
        <f t="shared" si="61"/>
        <v>1424</v>
      </c>
      <c r="J58" s="14">
        <f t="shared" si="61"/>
        <v>0</v>
      </c>
      <c r="K58" s="14"/>
      <c r="L58">
        <v>1</v>
      </c>
    </row>
    <row r="59" spans="1:11" ht="15">
      <c r="A59" s="12" t="s">
        <v>128</v>
      </c>
      <c r="B59" s="20">
        <v>608009</v>
      </c>
      <c r="C59" s="18">
        <f>VLOOKUP(A59,'[1]工作表'!$A$1:$G$169,6,0)</f>
        <v>208</v>
      </c>
      <c r="D59" s="18">
        <f>VLOOKUP(A59,'[1]工作表'!$A$1:$G$169,7,0)</f>
        <v>8418</v>
      </c>
      <c r="E59" s="18">
        <f t="shared" si="0"/>
        <v>12382</v>
      </c>
      <c r="F59" s="17">
        <v>1150</v>
      </c>
      <c r="G59" s="12">
        <v>1</v>
      </c>
      <c r="H59" s="18">
        <f aca="true" t="shared" si="62" ref="H59">ROUND(F59*E59/10000,0)</f>
        <v>1424</v>
      </c>
      <c r="I59" s="18">
        <f aca="true" t="shared" si="63" ref="I59">ROUND(F59*E59*G59/10000,0)</f>
        <v>1424</v>
      </c>
      <c r="J59" s="18">
        <f t="shared" si="42"/>
        <v>0</v>
      </c>
      <c r="K59" s="18"/>
    </row>
    <row r="60" spans="1:12" ht="15">
      <c r="A60" s="19" t="s">
        <v>129</v>
      </c>
      <c r="B60" s="19"/>
      <c r="C60" s="14">
        <f>SUM(C61:C64)</f>
        <v>235</v>
      </c>
      <c r="D60" s="14">
        <f>SUM(D61:D64)</f>
        <v>9132</v>
      </c>
      <c r="E60" s="14">
        <f>SUM(E61:E64)</f>
        <v>14368</v>
      </c>
      <c r="F60" s="15">
        <v>1150</v>
      </c>
      <c r="G60" s="13" t="s">
        <v>53</v>
      </c>
      <c r="H60" s="14">
        <f aca="true" t="shared" si="64" ref="H60:J60">SUM(H61:H64)</f>
        <v>1652</v>
      </c>
      <c r="I60" s="14">
        <f t="shared" si="64"/>
        <v>1369</v>
      </c>
      <c r="J60" s="14">
        <f t="shared" si="64"/>
        <v>283</v>
      </c>
      <c r="K60" s="14"/>
      <c r="L60">
        <v>1</v>
      </c>
    </row>
    <row r="61" spans="1:11" ht="15">
      <c r="A61" s="12" t="s">
        <v>131</v>
      </c>
      <c r="B61" s="20">
        <v>609002</v>
      </c>
      <c r="C61" s="18">
        <v>54</v>
      </c>
      <c r="D61" s="18">
        <v>1848</v>
      </c>
      <c r="E61" s="18">
        <f t="shared" si="0"/>
        <v>3552</v>
      </c>
      <c r="F61" s="17">
        <v>1150</v>
      </c>
      <c r="G61" s="12">
        <v>0.6</v>
      </c>
      <c r="H61" s="18">
        <f aca="true" t="shared" si="65" ref="H61:H64">ROUND(F61*E61/10000,0)</f>
        <v>408</v>
      </c>
      <c r="I61" s="18">
        <f aca="true" t="shared" si="66" ref="I61:I64">ROUND(F61*E61*G61/10000,0)</f>
        <v>245</v>
      </c>
      <c r="J61" s="18">
        <f aca="true" t="shared" si="67" ref="J61:J64">H61-I61</f>
        <v>163</v>
      </c>
      <c r="K61" s="18" t="s">
        <v>132</v>
      </c>
    </row>
    <row r="62" spans="1:11" ht="15">
      <c r="A62" s="12" t="s">
        <v>133</v>
      </c>
      <c r="B62" s="20">
        <v>609003</v>
      </c>
      <c r="C62" s="18">
        <v>18</v>
      </c>
      <c r="D62" s="18">
        <v>767</v>
      </c>
      <c r="E62" s="18">
        <f t="shared" si="0"/>
        <v>1033</v>
      </c>
      <c r="F62" s="17">
        <v>1150</v>
      </c>
      <c r="G62" s="12">
        <v>0.8</v>
      </c>
      <c r="H62" s="18">
        <f t="shared" si="65"/>
        <v>119</v>
      </c>
      <c r="I62" s="18">
        <f t="shared" si="66"/>
        <v>95</v>
      </c>
      <c r="J62" s="18">
        <f t="shared" si="67"/>
        <v>24</v>
      </c>
      <c r="K62" s="18" t="s">
        <v>134</v>
      </c>
    </row>
    <row r="63" spans="1:11" ht="15">
      <c r="A63" s="12" t="s">
        <v>135</v>
      </c>
      <c r="B63" s="20">
        <v>609004</v>
      </c>
      <c r="C63" s="18">
        <f>VLOOKUP(A63,'[1]工作表'!$A$1:$G$169,6,0)</f>
        <v>99</v>
      </c>
      <c r="D63" s="18">
        <f>VLOOKUP(A63,'[1]工作表'!$A$1:$G$169,7,0)</f>
        <v>4279</v>
      </c>
      <c r="E63" s="18">
        <f t="shared" si="0"/>
        <v>5621</v>
      </c>
      <c r="F63" s="17">
        <v>1150</v>
      </c>
      <c r="G63" s="12">
        <v>1</v>
      </c>
      <c r="H63" s="18">
        <f t="shared" si="65"/>
        <v>646</v>
      </c>
      <c r="I63" s="18">
        <f t="shared" si="66"/>
        <v>646</v>
      </c>
      <c r="J63" s="18">
        <f t="shared" si="67"/>
        <v>0</v>
      </c>
      <c r="K63" s="18" t="s">
        <v>89</v>
      </c>
    </row>
    <row r="64" spans="1:11" ht="15">
      <c r="A64" s="12" t="s">
        <v>136</v>
      </c>
      <c r="B64" s="20">
        <v>609006</v>
      </c>
      <c r="C64" s="18">
        <f>VLOOKUP(A64,'[1]工作表'!$A$1:$G$169,6,0)</f>
        <v>64</v>
      </c>
      <c r="D64" s="18">
        <f>VLOOKUP(A64,'[1]工作表'!$A$1:$G$169,7,0)</f>
        <v>2238</v>
      </c>
      <c r="E64" s="18">
        <f t="shared" si="0"/>
        <v>4162</v>
      </c>
      <c r="F64" s="17">
        <v>1150</v>
      </c>
      <c r="G64" s="12">
        <v>0.8</v>
      </c>
      <c r="H64" s="18">
        <f t="shared" si="65"/>
        <v>479</v>
      </c>
      <c r="I64" s="18">
        <f t="shared" si="66"/>
        <v>383</v>
      </c>
      <c r="J64" s="18">
        <f t="shared" si="67"/>
        <v>96</v>
      </c>
      <c r="K64" s="18"/>
    </row>
    <row r="65" spans="1:12" ht="15">
      <c r="A65" s="19" t="s">
        <v>137</v>
      </c>
      <c r="B65" s="19"/>
      <c r="C65" s="14">
        <f>SUM(C66)</f>
        <v>43</v>
      </c>
      <c r="D65" s="14">
        <f>SUM(D66)</f>
        <v>2131</v>
      </c>
      <c r="E65" s="14">
        <f>SUM(E66)</f>
        <v>2169</v>
      </c>
      <c r="F65" s="15">
        <v>1150</v>
      </c>
      <c r="G65" s="13">
        <v>0.8</v>
      </c>
      <c r="H65" s="14">
        <f aca="true" t="shared" si="68" ref="H65:J65">SUM(H66)</f>
        <v>249</v>
      </c>
      <c r="I65" s="14">
        <f t="shared" si="68"/>
        <v>200</v>
      </c>
      <c r="J65" s="14">
        <f t="shared" si="68"/>
        <v>49</v>
      </c>
      <c r="K65" s="14"/>
      <c r="L65">
        <v>1</v>
      </c>
    </row>
    <row r="66" spans="1:11" ht="15">
      <c r="A66" s="12" t="s">
        <v>137</v>
      </c>
      <c r="B66" s="20">
        <v>609005</v>
      </c>
      <c r="C66" s="18">
        <f>VLOOKUP(A66,'[1]工作表'!$A$1:$G$169,6,0)</f>
        <v>43</v>
      </c>
      <c r="D66" s="18">
        <f>VLOOKUP(A66,'[1]工作表'!$A$1:$G$169,7,0)</f>
        <v>2131</v>
      </c>
      <c r="E66" s="18">
        <f t="shared" si="0"/>
        <v>2169</v>
      </c>
      <c r="F66" s="17">
        <v>1150</v>
      </c>
      <c r="G66" s="12">
        <v>0.8</v>
      </c>
      <c r="H66" s="18">
        <f aca="true" t="shared" si="69" ref="H66">ROUND(F66*E66/10000,0)</f>
        <v>249</v>
      </c>
      <c r="I66" s="18">
        <f aca="true" t="shared" si="70" ref="I66">ROUND(F66*E66*G66/10000,0)</f>
        <v>200</v>
      </c>
      <c r="J66" s="18">
        <f t="shared" si="42"/>
        <v>49</v>
      </c>
      <c r="K66" s="18"/>
    </row>
    <row r="67" spans="1:12" ht="15">
      <c r="A67" s="19" t="s">
        <v>138</v>
      </c>
      <c r="B67" s="19"/>
      <c r="C67" s="14">
        <f>SUM(C68:C68)</f>
        <v>27</v>
      </c>
      <c r="D67" s="14">
        <f>SUM(D68:D68)</f>
        <v>778</v>
      </c>
      <c r="E67" s="14">
        <f>SUM(E68:E68)</f>
        <v>1922</v>
      </c>
      <c r="F67" s="15">
        <v>1150</v>
      </c>
      <c r="G67" s="13" t="s">
        <v>53</v>
      </c>
      <c r="H67" s="14">
        <f aca="true" t="shared" si="71" ref="H67:J67">SUM(H68:H68)</f>
        <v>221</v>
      </c>
      <c r="I67" s="14">
        <f t="shared" si="71"/>
        <v>221</v>
      </c>
      <c r="J67" s="14">
        <f t="shared" si="71"/>
        <v>0</v>
      </c>
      <c r="K67" s="14"/>
      <c r="L67">
        <v>1</v>
      </c>
    </row>
    <row r="68" spans="1:11" ht="15">
      <c r="A68" s="12" t="s">
        <v>498</v>
      </c>
      <c r="B68" s="20">
        <v>610002</v>
      </c>
      <c r="C68" s="18">
        <f>VLOOKUP(A68,'[1]工作表'!$A$1:$G$169,6,0)</f>
        <v>27</v>
      </c>
      <c r="D68" s="18">
        <f>VLOOKUP(A68,'[1]工作表'!$A$1:$G$169,7,0)</f>
        <v>778</v>
      </c>
      <c r="E68" s="18">
        <f t="shared" si="0"/>
        <v>1922</v>
      </c>
      <c r="F68" s="17">
        <v>1150</v>
      </c>
      <c r="G68" s="12">
        <v>1</v>
      </c>
      <c r="H68" s="18">
        <f aca="true" t="shared" si="72" ref="H68">ROUND(F68*E68/10000,0)</f>
        <v>221</v>
      </c>
      <c r="I68" s="18">
        <f aca="true" t="shared" si="73" ref="I68">ROUND(F68*E68*G68/10000,0)</f>
        <v>221</v>
      </c>
      <c r="J68" s="18">
        <f aca="true" t="shared" si="74" ref="J68">H68-I68</f>
        <v>0</v>
      </c>
      <c r="K68" s="18" t="s">
        <v>240</v>
      </c>
    </row>
    <row r="69" spans="1:12" ht="15">
      <c r="A69" s="19" t="s">
        <v>142</v>
      </c>
      <c r="B69" s="21"/>
      <c r="C69" s="14">
        <f>SUM(C70)</f>
        <v>78</v>
      </c>
      <c r="D69" s="14">
        <f>SUM(D70)</f>
        <v>3280</v>
      </c>
      <c r="E69" s="14">
        <f>SUM(E70)</f>
        <v>4520</v>
      </c>
      <c r="F69" s="15">
        <v>1150</v>
      </c>
      <c r="G69" s="13">
        <v>1</v>
      </c>
      <c r="H69" s="14">
        <f aca="true" t="shared" si="75" ref="H69:J69">SUM(H70)</f>
        <v>520</v>
      </c>
      <c r="I69" s="14">
        <f t="shared" si="75"/>
        <v>520</v>
      </c>
      <c r="J69" s="14">
        <f t="shared" si="75"/>
        <v>0</v>
      </c>
      <c r="K69" s="14"/>
      <c r="L69">
        <v>1</v>
      </c>
    </row>
    <row r="70" spans="1:11" ht="15">
      <c r="A70" s="12" t="s">
        <v>142</v>
      </c>
      <c r="B70" s="20">
        <v>610004</v>
      </c>
      <c r="C70" s="18">
        <v>78</v>
      </c>
      <c r="D70" s="18">
        <v>3280</v>
      </c>
      <c r="E70" s="18">
        <f t="shared" si="0"/>
        <v>4520</v>
      </c>
      <c r="F70" s="17">
        <v>1150</v>
      </c>
      <c r="G70" s="12">
        <v>1</v>
      </c>
      <c r="H70" s="18">
        <f aca="true" t="shared" si="76" ref="H70">ROUND(F70*E70/10000,0)</f>
        <v>520</v>
      </c>
      <c r="I70" s="18">
        <f aca="true" t="shared" si="77" ref="I70">ROUND(F70*E70*G70/10000,0)</f>
        <v>520</v>
      </c>
      <c r="J70" s="18">
        <f t="shared" si="42"/>
        <v>0</v>
      </c>
      <c r="K70" s="18" t="s">
        <v>241</v>
      </c>
    </row>
    <row r="71" spans="1:12" ht="15">
      <c r="A71" s="19" t="s">
        <v>143</v>
      </c>
      <c r="B71" s="21"/>
      <c r="C71" s="14">
        <f>SUM(C72)</f>
        <v>108</v>
      </c>
      <c r="D71" s="14">
        <f>SUM(D72)</f>
        <v>6032</v>
      </c>
      <c r="E71" s="14">
        <f>SUM(E72)</f>
        <v>4768</v>
      </c>
      <c r="F71" s="15">
        <v>1150</v>
      </c>
      <c r="G71" s="13">
        <v>1</v>
      </c>
      <c r="H71" s="14">
        <f aca="true" t="shared" si="78" ref="H71:J71">SUM(H72)</f>
        <v>548</v>
      </c>
      <c r="I71" s="14">
        <f t="shared" si="78"/>
        <v>548</v>
      </c>
      <c r="J71" s="14">
        <f t="shared" si="78"/>
        <v>0</v>
      </c>
      <c r="K71" s="14"/>
      <c r="L71">
        <v>1</v>
      </c>
    </row>
    <row r="72" spans="1:11" ht="15">
      <c r="A72" s="12" t="s">
        <v>143</v>
      </c>
      <c r="B72" s="20">
        <v>610003</v>
      </c>
      <c r="C72" s="18">
        <v>108</v>
      </c>
      <c r="D72" s="18">
        <v>6032</v>
      </c>
      <c r="E72" s="18">
        <f aca="true" t="shared" si="79" ref="E72:E123">C72*100-D72</f>
        <v>4768</v>
      </c>
      <c r="F72" s="17">
        <v>1150</v>
      </c>
      <c r="G72" s="12">
        <v>1</v>
      </c>
      <c r="H72" s="18">
        <f aca="true" t="shared" si="80" ref="H72">ROUND(F72*E72/10000,0)</f>
        <v>548</v>
      </c>
      <c r="I72" s="18">
        <f aca="true" t="shared" si="81" ref="I72">ROUND(F72*E72*G72/10000,0)</f>
        <v>548</v>
      </c>
      <c r="J72" s="18">
        <f aca="true" t="shared" si="82" ref="J72">H72-I72</f>
        <v>0</v>
      </c>
      <c r="K72" s="18" t="s">
        <v>242</v>
      </c>
    </row>
    <row r="73" spans="1:12" ht="15">
      <c r="A73" s="19" t="s">
        <v>144</v>
      </c>
      <c r="B73" s="19"/>
      <c r="C73" s="14">
        <f>SUM(C74)</f>
        <v>25</v>
      </c>
      <c r="D73" s="14">
        <f>SUM(D74)</f>
        <v>1650</v>
      </c>
      <c r="E73" s="14">
        <f>SUM(E74)</f>
        <v>850</v>
      </c>
      <c r="F73" s="15">
        <v>1150</v>
      </c>
      <c r="G73" s="13">
        <v>1</v>
      </c>
      <c r="H73" s="14">
        <f aca="true" t="shared" si="83" ref="H73:J73">SUM(H74)</f>
        <v>98</v>
      </c>
      <c r="I73" s="14">
        <f t="shared" si="83"/>
        <v>98</v>
      </c>
      <c r="J73" s="14">
        <f t="shared" si="83"/>
        <v>0</v>
      </c>
      <c r="K73" s="14"/>
      <c r="L73">
        <v>1</v>
      </c>
    </row>
    <row r="74" spans="1:11" ht="15">
      <c r="A74" s="12" t="s">
        <v>144</v>
      </c>
      <c r="B74" s="20">
        <v>610005</v>
      </c>
      <c r="C74" s="18">
        <f>VLOOKUP(A74,'[1]工作表'!$A$1:$G$169,6,0)</f>
        <v>25</v>
      </c>
      <c r="D74" s="18">
        <f>VLOOKUP(A74,'[1]工作表'!$A$1:$G$169,7,0)</f>
        <v>1650</v>
      </c>
      <c r="E74" s="18">
        <f t="shared" si="79"/>
        <v>850</v>
      </c>
      <c r="F74" s="17">
        <v>1150</v>
      </c>
      <c r="G74" s="12">
        <v>1</v>
      </c>
      <c r="H74" s="18">
        <f aca="true" t="shared" si="84" ref="H74">ROUND(F74*E74/10000,0)</f>
        <v>98</v>
      </c>
      <c r="I74" s="18">
        <f aca="true" t="shared" si="85" ref="I74">ROUND(F74*E74*G74/10000,0)</f>
        <v>98</v>
      </c>
      <c r="J74" s="18">
        <f t="shared" si="42"/>
        <v>0</v>
      </c>
      <c r="K74" s="18"/>
    </row>
    <row r="75" spans="1:12" ht="15">
      <c r="A75" s="19" t="s">
        <v>145</v>
      </c>
      <c r="B75" s="19"/>
      <c r="C75" s="14">
        <f>SUM(C76)</f>
        <v>1</v>
      </c>
      <c r="D75" s="14">
        <f>SUM(D76)</f>
        <v>66</v>
      </c>
      <c r="E75" s="14">
        <f>SUM(E76)</f>
        <v>34</v>
      </c>
      <c r="F75" s="15">
        <v>1150</v>
      </c>
      <c r="G75" s="13">
        <v>0.5</v>
      </c>
      <c r="H75" s="14">
        <f aca="true" t="shared" si="86" ref="H75:J75">SUM(H76)</f>
        <v>4</v>
      </c>
      <c r="I75" s="14">
        <f t="shared" si="86"/>
        <v>2</v>
      </c>
      <c r="J75" s="14">
        <f t="shared" si="86"/>
        <v>2</v>
      </c>
      <c r="K75" s="14"/>
      <c r="L75">
        <v>1</v>
      </c>
    </row>
    <row r="76" spans="1:11" ht="15">
      <c r="A76" s="12" t="s">
        <v>145</v>
      </c>
      <c r="B76" s="25">
        <v>611001</v>
      </c>
      <c r="C76" s="18">
        <f>VLOOKUP(A76,'[1]工作表'!$A$1:$G$169,6,0)</f>
        <v>1</v>
      </c>
      <c r="D76" s="18">
        <f>VLOOKUP(A76,'[1]工作表'!$A$1:$G$169,7,0)</f>
        <v>66</v>
      </c>
      <c r="E76" s="18">
        <f t="shared" si="79"/>
        <v>34</v>
      </c>
      <c r="F76" s="17">
        <v>1150</v>
      </c>
      <c r="G76" s="12">
        <v>0.5</v>
      </c>
      <c r="H76" s="18">
        <f aca="true" t="shared" si="87" ref="H76">ROUND(F76*E76/10000,0)</f>
        <v>4</v>
      </c>
      <c r="I76" s="18">
        <f aca="true" t="shared" si="88" ref="I76">ROUND(F76*E76*G76/10000,0)</f>
        <v>2</v>
      </c>
      <c r="J76" s="18">
        <f aca="true" t="shared" si="89" ref="J76">H76-I76</f>
        <v>2</v>
      </c>
      <c r="K76" s="18"/>
    </row>
    <row r="77" spans="1:12" ht="15">
      <c r="A77" s="19" t="s">
        <v>147</v>
      </c>
      <c r="B77" s="19"/>
      <c r="C77" s="14">
        <f>SUM(C78:C81)</f>
        <v>26</v>
      </c>
      <c r="D77" s="14">
        <f>SUM(D78:D81)</f>
        <v>1669</v>
      </c>
      <c r="E77" s="14">
        <f>SUM(E78:E81)</f>
        <v>931</v>
      </c>
      <c r="F77" s="15">
        <v>1150</v>
      </c>
      <c r="G77" s="13" t="s">
        <v>53</v>
      </c>
      <c r="H77" s="14">
        <f aca="true" t="shared" si="90" ref="H77:J77">SUM(H78:H81)</f>
        <v>107</v>
      </c>
      <c r="I77" s="14">
        <f t="shared" si="90"/>
        <v>66</v>
      </c>
      <c r="J77" s="14">
        <f t="shared" si="90"/>
        <v>41</v>
      </c>
      <c r="K77" s="14"/>
      <c r="L77">
        <v>1</v>
      </c>
    </row>
    <row r="78" spans="1:11" ht="15">
      <c r="A78" s="12" t="s">
        <v>149</v>
      </c>
      <c r="B78" s="20">
        <v>613002</v>
      </c>
      <c r="C78" s="18">
        <f>VLOOKUP(A78,'[1]工作表'!$A$1:$G$169,6,0)</f>
        <v>1</v>
      </c>
      <c r="D78" s="18">
        <f>VLOOKUP(A78,'[1]工作表'!$A$1:$G$169,7,0)</f>
        <v>6</v>
      </c>
      <c r="E78" s="18">
        <f t="shared" si="79"/>
        <v>94</v>
      </c>
      <c r="F78" s="17">
        <v>1150</v>
      </c>
      <c r="G78" s="12">
        <v>0.5</v>
      </c>
      <c r="H78" s="18">
        <f aca="true" t="shared" si="91" ref="H78:H81">ROUND(F78*E78/10000,0)</f>
        <v>11</v>
      </c>
      <c r="I78" s="18">
        <f aca="true" t="shared" si="92" ref="I78:I81">ROUND(F78*E78*G78/10000,0)</f>
        <v>5</v>
      </c>
      <c r="J78" s="18">
        <f aca="true" t="shared" si="93" ref="J78:J81">H78-I78</f>
        <v>6</v>
      </c>
      <c r="K78" s="18"/>
    </row>
    <row r="79" spans="1:11" ht="15">
      <c r="A79" s="12" t="s">
        <v>152</v>
      </c>
      <c r="B79" s="20">
        <v>613005</v>
      </c>
      <c r="C79" s="18">
        <f>VLOOKUP(A79,'[1]工作表'!$A$1:$G$169,6,0)</f>
        <v>10</v>
      </c>
      <c r="D79" s="18">
        <f>VLOOKUP(A79,'[1]工作表'!$A$1:$G$169,7,0)</f>
        <v>733</v>
      </c>
      <c r="E79" s="18">
        <f t="shared" si="79"/>
        <v>267</v>
      </c>
      <c r="F79" s="17">
        <v>1150</v>
      </c>
      <c r="G79" s="12">
        <v>0.6</v>
      </c>
      <c r="H79" s="18">
        <f t="shared" si="91"/>
        <v>31</v>
      </c>
      <c r="I79" s="18">
        <f t="shared" si="92"/>
        <v>18</v>
      </c>
      <c r="J79" s="18">
        <f t="shared" si="93"/>
        <v>13</v>
      </c>
      <c r="K79" s="18"/>
    </row>
    <row r="80" spans="1:11" ht="15">
      <c r="A80" s="12" t="s">
        <v>153</v>
      </c>
      <c r="B80" s="20">
        <v>613006</v>
      </c>
      <c r="C80" s="18">
        <f>VLOOKUP(A80,'[1]工作表'!$A$1:$G$169,6,0)</f>
        <v>9</v>
      </c>
      <c r="D80" s="18">
        <f>VLOOKUP(A80,'[1]工作表'!$A$1:$G$169,7,0)</f>
        <v>490</v>
      </c>
      <c r="E80" s="18">
        <f t="shared" si="79"/>
        <v>410</v>
      </c>
      <c r="F80" s="17">
        <v>1150</v>
      </c>
      <c r="G80" s="12">
        <v>0.6</v>
      </c>
      <c r="H80" s="18">
        <f t="shared" si="91"/>
        <v>47</v>
      </c>
      <c r="I80" s="18">
        <f t="shared" si="92"/>
        <v>28</v>
      </c>
      <c r="J80" s="18">
        <f t="shared" si="93"/>
        <v>19</v>
      </c>
      <c r="K80" s="18"/>
    </row>
    <row r="81" spans="1:11" ht="15">
      <c r="A81" s="12" t="s">
        <v>155</v>
      </c>
      <c r="B81" s="20">
        <v>613008</v>
      </c>
      <c r="C81" s="18">
        <f>VLOOKUP(A81,'[1]工作表'!$A$1:$G$169,6,0)</f>
        <v>6</v>
      </c>
      <c r="D81" s="18">
        <f>VLOOKUP(A81,'[1]工作表'!$A$1:$G$169,7,0)</f>
        <v>440</v>
      </c>
      <c r="E81" s="18">
        <f t="shared" si="79"/>
        <v>160</v>
      </c>
      <c r="F81" s="17">
        <v>1150</v>
      </c>
      <c r="G81" s="12">
        <v>0.8</v>
      </c>
      <c r="H81" s="18">
        <f t="shared" si="91"/>
        <v>18</v>
      </c>
      <c r="I81" s="18">
        <f t="shared" si="92"/>
        <v>15</v>
      </c>
      <c r="J81" s="18">
        <f t="shared" si="93"/>
        <v>3</v>
      </c>
      <c r="K81" s="18"/>
    </row>
    <row r="82" spans="1:12" ht="15">
      <c r="A82" s="19" t="s">
        <v>156</v>
      </c>
      <c r="B82" s="19"/>
      <c r="C82" s="14">
        <f>SUM(C83:C86)</f>
        <v>243</v>
      </c>
      <c r="D82" s="14">
        <f>SUM(D83:D86)</f>
        <v>8215</v>
      </c>
      <c r="E82" s="14">
        <f>SUM(E83:E86)</f>
        <v>16085</v>
      </c>
      <c r="F82" s="15">
        <v>1150</v>
      </c>
      <c r="G82" s="13" t="s">
        <v>53</v>
      </c>
      <c r="H82" s="14">
        <f aca="true" t="shared" si="94" ref="H82:J82">SUM(H83:H86)</f>
        <v>1850</v>
      </c>
      <c r="I82" s="14">
        <f t="shared" si="94"/>
        <v>1366</v>
      </c>
      <c r="J82" s="14">
        <f t="shared" si="94"/>
        <v>484</v>
      </c>
      <c r="K82" s="14"/>
      <c r="L82">
        <v>1</v>
      </c>
    </row>
    <row r="83" spans="1:11" ht="15">
      <c r="A83" s="22" t="s">
        <v>157</v>
      </c>
      <c r="B83" s="20">
        <v>614001</v>
      </c>
      <c r="C83" s="18">
        <v>31</v>
      </c>
      <c r="D83" s="18">
        <v>1160</v>
      </c>
      <c r="E83" s="18">
        <f t="shared" si="79"/>
        <v>1940</v>
      </c>
      <c r="F83" s="17">
        <v>1150</v>
      </c>
      <c r="G83" s="12">
        <v>0.6</v>
      </c>
      <c r="H83" s="18">
        <f aca="true" t="shared" si="95" ref="H83:H86">ROUND(F83*E83/10000,0)</f>
        <v>223</v>
      </c>
      <c r="I83" s="18">
        <f aca="true" t="shared" si="96" ref="I83:I86">ROUND(F83*E83*G83/10000,0)</f>
        <v>134</v>
      </c>
      <c r="J83" s="18">
        <f t="shared" si="42"/>
        <v>89</v>
      </c>
      <c r="K83" s="18" t="s">
        <v>243</v>
      </c>
    </row>
    <row r="84" spans="1:11" ht="15">
      <c r="A84" s="22" t="s">
        <v>159</v>
      </c>
      <c r="B84" s="20">
        <v>614002</v>
      </c>
      <c r="C84" s="18">
        <f>VLOOKUP(A84,'[1]工作表'!$A$1:$G$169,6,0)</f>
        <v>46</v>
      </c>
      <c r="D84" s="18">
        <f>VLOOKUP(A84,'[1]工作表'!$A$1:$G$169,7,0)</f>
        <v>1533</v>
      </c>
      <c r="E84" s="18">
        <f t="shared" si="79"/>
        <v>3067</v>
      </c>
      <c r="F84" s="17">
        <v>1150</v>
      </c>
      <c r="G84" s="12">
        <v>0.6</v>
      </c>
      <c r="H84" s="18">
        <f t="shared" si="95"/>
        <v>353</v>
      </c>
      <c r="I84" s="18">
        <f t="shared" si="96"/>
        <v>212</v>
      </c>
      <c r="J84" s="18">
        <f t="shared" si="42"/>
        <v>141</v>
      </c>
      <c r="K84" s="18"/>
    </row>
    <row r="85" spans="1:11" ht="15">
      <c r="A85" s="12" t="s">
        <v>160</v>
      </c>
      <c r="B85" s="20">
        <v>614004</v>
      </c>
      <c r="C85" s="18">
        <f>VLOOKUP(A85,'[1]工作表'!$A$1:$G$169,6,0)</f>
        <v>74</v>
      </c>
      <c r="D85" s="18">
        <f>VLOOKUP(A85,'[1]工作表'!$A$1:$G$169,7,0)</f>
        <v>2111</v>
      </c>
      <c r="E85" s="18">
        <f t="shared" si="79"/>
        <v>5289</v>
      </c>
      <c r="F85" s="17">
        <v>1150</v>
      </c>
      <c r="G85" s="12">
        <v>0.8</v>
      </c>
      <c r="H85" s="18">
        <f t="shared" si="95"/>
        <v>608</v>
      </c>
      <c r="I85" s="18">
        <f t="shared" si="96"/>
        <v>487</v>
      </c>
      <c r="J85" s="18">
        <f t="shared" si="42"/>
        <v>121</v>
      </c>
      <c r="K85" s="18"/>
    </row>
    <row r="86" spans="1:11" ht="15">
      <c r="A86" s="12" t="s">
        <v>161</v>
      </c>
      <c r="B86" s="20">
        <v>614005</v>
      </c>
      <c r="C86" s="18">
        <f>VLOOKUP(A86,'[1]工作表'!$A$1:$G$169,6,0)</f>
        <v>92</v>
      </c>
      <c r="D86" s="18">
        <f>VLOOKUP(A86,'[1]工作表'!$A$1:$G$169,7,0)</f>
        <v>3411</v>
      </c>
      <c r="E86" s="18">
        <f t="shared" si="79"/>
        <v>5789</v>
      </c>
      <c r="F86" s="17">
        <v>1150</v>
      </c>
      <c r="G86" s="12">
        <v>0.8</v>
      </c>
      <c r="H86" s="18">
        <f t="shared" si="95"/>
        <v>666</v>
      </c>
      <c r="I86" s="18">
        <f t="shared" si="96"/>
        <v>533</v>
      </c>
      <c r="J86" s="18">
        <f t="shared" si="42"/>
        <v>133</v>
      </c>
      <c r="K86" s="18"/>
    </row>
    <row r="87" spans="1:12" ht="15">
      <c r="A87" s="19" t="s">
        <v>162</v>
      </c>
      <c r="B87" s="19"/>
      <c r="C87" s="14">
        <f>SUM(C88)</f>
        <v>197</v>
      </c>
      <c r="D87" s="14">
        <f>SUM(D88)</f>
        <v>9026</v>
      </c>
      <c r="E87" s="14">
        <f>SUM(E88)</f>
        <v>10674</v>
      </c>
      <c r="F87" s="15">
        <v>1150</v>
      </c>
      <c r="G87" s="13">
        <v>0.8</v>
      </c>
      <c r="H87" s="14">
        <f aca="true" t="shared" si="97" ref="H87:J87">SUM(H88)</f>
        <v>1228</v>
      </c>
      <c r="I87" s="14">
        <f t="shared" si="97"/>
        <v>982</v>
      </c>
      <c r="J87" s="14">
        <f t="shared" si="97"/>
        <v>246</v>
      </c>
      <c r="K87" s="14"/>
      <c r="L87">
        <v>1</v>
      </c>
    </row>
    <row r="88" spans="1:11" ht="15">
      <c r="A88" s="12" t="s">
        <v>162</v>
      </c>
      <c r="B88" s="20">
        <v>614003</v>
      </c>
      <c r="C88" s="18">
        <f>VLOOKUP(A88,'[1]工作表'!$A$1:$G$169,6,0)</f>
        <v>197</v>
      </c>
      <c r="D88" s="18">
        <f>VLOOKUP(A88,'[1]工作表'!$A$1:$G$169,7,0)</f>
        <v>9026</v>
      </c>
      <c r="E88" s="18">
        <f t="shared" si="79"/>
        <v>10674</v>
      </c>
      <c r="F88" s="17">
        <v>1150</v>
      </c>
      <c r="G88" s="12">
        <v>0.8</v>
      </c>
      <c r="H88" s="18">
        <f aca="true" t="shared" si="98" ref="H88">ROUND(F88*E88/10000,0)</f>
        <v>1228</v>
      </c>
      <c r="I88" s="18">
        <f aca="true" t="shared" si="99" ref="I88">ROUND(F88*E88*G88/10000,0)</f>
        <v>982</v>
      </c>
      <c r="J88" s="18">
        <f aca="true" t="shared" si="100" ref="J88">H88-I88</f>
        <v>246</v>
      </c>
      <c r="K88" s="18"/>
    </row>
    <row r="89" spans="1:12" ht="15">
      <c r="A89" s="19" t="s">
        <v>163</v>
      </c>
      <c r="B89" s="19"/>
      <c r="C89" s="14">
        <f>SUM(C90:C91)</f>
        <v>163</v>
      </c>
      <c r="D89" s="14">
        <f>SUM(D90:D91)</f>
        <v>8339</v>
      </c>
      <c r="E89" s="14">
        <f>SUM(E90:E91)</f>
        <v>7961</v>
      </c>
      <c r="F89" s="15">
        <v>1150</v>
      </c>
      <c r="G89" s="13" t="s">
        <v>53</v>
      </c>
      <c r="H89" s="14">
        <f>SUM(H90:H91)</f>
        <v>916</v>
      </c>
      <c r="I89" s="14">
        <f>SUM(I90:I91)</f>
        <v>732</v>
      </c>
      <c r="J89" s="14">
        <f>SUM(J90:J91)</f>
        <v>184</v>
      </c>
      <c r="K89" s="14"/>
      <c r="L89">
        <v>1</v>
      </c>
    </row>
    <row r="90" spans="1:11" ht="15">
      <c r="A90" s="12" t="s">
        <v>170</v>
      </c>
      <c r="B90" s="20">
        <v>615008</v>
      </c>
      <c r="C90" s="18">
        <f>VLOOKUP(A90,'[1]工作表'!$A$1:$G$169,6,0)</f>
        <v>152</v>
      </c>
      <c r="D90" s="18">
        <f>VLOOKUP(A90,'[1]工作表'!$A$1:$G$169,7,0)</f>
        <v>7402</v>
      </c>
      <c r="E90" s="18">
        <f t="shared" si="79"/>
        <v>7798</v>
      </c>
      <c r="F90" s="17">
        <v>1150</v>
      </c>
      <c r="G90" s="12">
        <v>0.8</v>
      </c>
      <c r="H90" s="18">
        <f aca="true" t="shared" si="101" ref="H90:H91">ROUND(F90*E90/10000,0)</f>
        <v>897</v>
      </c>
      <c r="I90" s="18">
        <f aca="true" t="shared" si="102" ref="I90:I91">ROUND(F90*E90*G90/10000,0)</f>
        <v>717</v>
      </c>
      <c r="J90" s="18">
        <f aca="true" t="shared" si="103" ref="J90:J91">H90-I90</f>
        <v>180</v>
      </c>
      <c r="K90" s="18"/>
    </row>
    <row r="91" spans="1:11" ht="15">
      <c r="A91" s="12" t="s">
        <v>171</v>
      </c>
      <c r="B91" s="20">
        <v>615009</v>
      </c>
      <c r="C91" s="18">
        <f>VLOOKUP(A91,'[1]工作表'!$A$1:$G$169,6,0)</f>
        <v>11</v>
      </c>
      <c r="D91" s="18">
        <f>VLOOKUP(A91,'[1]工作表'!$A$1:$G$169,7,0)</f>
        <v>937</v>
      </c>
      <c r="E91" s="18">
        <f t="shared" si="79"/>
        <v>163</v>
      </c>
      <c r="F91" s="17">
        <v>1150</v>
      </c>
      <c r="G91" s="12">
        <v>0.8</v>
      </c>
      <c r="H91" s="18">
        <f t="shared" si="101"/>
        <v>19</v>
      </c>
      <c r="I91" s="18">
        <f t="shared" si="102"/>
        <v>15</v>
      </c>
      <c r="J91" s="18">
        <f t="shared" si="103"/>
        <v>4</v>
      </c>
      <c r="K91" s="18"/>
    </row>
    <row r="92" spans="1:12" ht="15">
      <c r="A92" s="19" t="s">
        <v>172</v>
      </c>
      <c r="B92" s="21"/>
      <c r="C92" s="14">
        <f>SUM(C93)</f>
        <v>141</v>
      </c>
      <c r="D92" s="14">
        <f>SUM(D93)</f>
        <v>8836</v>
      </c>
      <c r="E92" s="14">
        <f>SUM(E93)</f>
        <v>5264</v>
      </c>
      <c r="F92" s="15">
        <v>1150</v>
      </c>
      <c r="G92" s="13">
        <v>0.8</v>
      </c>
      <c r="H92" s="14">
        <f aca="true" t="shared" si="104" ref="H92:J92">SUM(H93)</f>
        <v>605</v>
      </c>
      <c r="I92" s="14">
        <f t="shared" si="104"/>
        <v>484</v>
      </c>
      <c r="J92" s="14">
        <f t="shared" si="104"/>
        <v>121</v>
      </c>
      <c r="K92" s="14"/>
      <c r="L92">
        <v>1</v>
      </c>
    </row>
    <row r="93" spans="1:11" ht="15">
      <c r="A93" s="12" t="s">
        <v>172</v>
      </c>
      <c r="B93" s="20">
        <v>615006</v>
      </c>
      <c r="C93" s="18">
        <f>VLOOKUP(A93,'[1]工作表'!$A$1:$G$169,6,0)</f>
        <v>141</v>
      </c>
      <c r="D93" s="18">
        <f>VLOOKUP(A93,'[1]工作表'!$A$1:$G$169,7,0)</f>
        <v>8836</v>
      </c>
      <c r="E93" s="18">
        <f t="shared" si="79"/>
        <v>5264</v>
      </c>
      <c r="F93" s="17">
        <v>1150</v>
      </c>
      <c r="G93" s="12">
        <v>0.8</v>
      </c>
      <c r="H93" s="18">
        <f aca="true" t="shared" si="105" ref="H93">ROUND(F93*E93/10000,0)</f>
        <v>605</v>
      </c>
      <c r="I93" s="18">
        <f aca="true" t="shared" si="106" ref="I93">ROUND(F93*E93*G93/10000,0)</f>
        <v>484</v>
      </c>
      <c r="J93" s="18">
        <f aca="true" t="shared" si="107" ref="J93:J144">H93-I93</f>
        <v>121</v>
      </c>
      <c r="K93" s="18"/>
    </row>
    <row r="94" spans="1:12" ht="15">
      <c r="A94" s="19" t="s">
        <v>173</v>
      </c>
      <c r="B94" s="21"/>
      <c r="C94" s="14">
        <f>SUM(C95)</f>
        <v>102</v>
      </c>
      <c r="D94" s="14">
        <f>SUM(D95)</f>
        <v>6446</v>
      </c>
      <c r="E94" s="14">
        <f>SUM(E95)</f>
        <v>3754</v>
      </c>
      <c r="F94" s="15">
        <v>1150</v>
      </c>
      <c r="G94" s="13">
        <v>0.8</v>
      </c>
      <c r="H94" s="14">
        <f aca="true" t="shared" si="108" ref="H94:J94">SUM(H95)</f>
        <v>432</v>
      </c>
      <c r="I94" s="14">
        <f t="shared" si="108"/>
        <v>345</v>
      </c>
      <c r="J94" s="14">
        <f t="shared" si="108"/>
        <v>87</v>
      </c>
      <c r="K94" s="14"/>
      <c r="L94">
        <v>1</v>
      </c>
    </row>
    <row r="95" spans="1:11" ht="15">
      <c r="A95" s="12" t="s">
        <v>173</v>
      </c>
      <c r="B95" s="20">
        <v>615007</v>
      </c>
      <c r="C95" s="18">
        <f>VLOOKUP(A95,'[1]工作表'!$A$1:$G$169,6,0)</f>
        <v>102</v>
      </c>
      <c r="D95" s="18">
        <f>VLOOKUP(A95,'[1]工作表'!$A$1:$G$169,7,0)</f>
        <v>6446</v>
      </c>
      <c r="E95" s="18">
        <f t="shared" si="79"/>
        <v>3754</v>
      </c>
      <c r="F95" s="17">
        <v>1150</v>
      </c>
      <c r="G95" s="12">
        <v>0.8</v>
      </c>
      <c r="H95" s="18">
        <f aca="true" t="shared" si="109" ref="H95">ROUND(F95*E95/10000,0)</f>
        <v>432</v>
      </c>
      <c r="I95" s="18">
        <f aca="true" t="shared" si="110" ref="I95">ROUND(F95*E95*G95/10000,0)</f>
        <v>345</v>
      </c>
      <c r="J95" s="18">
        <f aca="true" t="shared" si="111" ref="J95">H95-I95</f>
        <v>87</v>
      </c>
      <c r="K95" s="18"/>
    </row>
    <row r="96" spans="1:12" ht="15">
      <c r="A96" s="19" t="s">
        <v>174</v>
      </c>
      <c r="B96" s="19"/>
      <c r="C96" s="14">
        <f>SUM(C97)</f>
        <v>1</v>
      </c>
      <c r="D96" s="14">
        <f>SUM(D97)</f>
        <v>69</v>
      </c>
      <c r="E96" s="14">
        <f>SUM(E97)</f>
        <v>31</v>
      </c>
      <c r="F96" s="15">
        <v>1150</v>
      </c>
      <c r="G96" s="13">
        <v>0.8</v>
      </c>
      <c r="H96" s="14">
        <f aca="true" t="shared" si="112" ref="H96:J96">SUM(H97)</f>
        <v>4</v>
      </c>
      <c r="I96" s="14">
        <f t="shared" si="112"/>
        <v>3</v>
      </c>
      <c r="J96" s="14">
        <f t="shared" si="112"/>
        <v>1</v>
      </c>
      <c r="K96" s="14"/>
      <c r="L96">
        <v>1</v>
      </c>
    </row>
    <row r="97" spans="1:11" ht="15">
      <c r="A97" s="12" t="s">
        <v>174</v>
      </c>
      <c r="B97" s="20">
        <v>615010</v>
      </c>
      <c r="C97" s="18">
        <f>VLOOKUP(A97,'[1]工作表'!$A$1:$G$169,6,0)</f>
        <v>1</v>
      </c>
      <c r="D97" s="18">
        <f>VLOOKUP(A97,'[1]工作表'!$A$1:$G$169,7,0)</f>
        <v>69</v>
      </c>
      <c r="E97" s="18">
        <f t="shared" si="79"/>
        <v>31</v>
      </c>
      <c r="F97" s="17">
        <v>1150</v>
      </c>
      <c r="G97" s="12">
        <v>0.8</v>
      </c>
      <c r="H97" s="18">
        <f aca="true" t="shared" si="113" ref="H97">ROUND(F97*E97/10000,0)</f>
        <v>4</v>
      </c>
      <c r="I97" s="18">
        <f aca="true" t="shared" si="114" ref="I97">ROUND(F97*E97*G97/10000,0)</f>
        <v>3</v>
      </c>
      <c r="J97" s="18">
        <f t="shared" si="107"/>
        <v>1</v>
      </c>
      <c r="K97" s="18"/>
    </row>
    <row r="98" spans="1:12" ht="15">
      <c r="A98" s="26" t="s">
        <v>175</v>
      </c>
      <c r="B98" s="26"/>
      <c r="C98" s="14">
        <f>SUM(C99:C101)</f>
        <v>504</v>
      </c>
      <c r="D98" s="14">
        <f>SUM(D99:D101)</f>
        <v>26182</v>
      </c>
      <c r="E98" s="14">
        <f>SUM(E99:E101)</f>
        <v>24218</v>
      </c>
      <c r="F98" s="15">
        <v>1150</v>
      </c>
      <c r="G98" s="13" t="s">
        <v>53</v>
      </c>
      <c r="H98" s="14">
        <f aca="true" t="shared" si="115" ref="H98:J98">SUM(H99:H101)</f>
        <v>2785</v>
      </c>
      <c r="I98" s="14">
        <f t="shared" si="115"/>
        <v>2127</v>
      </c>
      <c r="J98" s="14">
        <f t="shared" si="115"/>
        <v>658</v>
      </c>
      <c r="K98" s="14"/>
      <c r="L98">
        <v>1</v>
      </c>
    </row>
    <row r="99" spans="1:11" ht="15">
      <c r="A99" s="12" t="s">
        <v>177</v>
      </c>
      <c r="B99" s="20">
        <v>616002</v>
      </c>
      <c r="C99" s="18">
        <f>VLOOKUP(A99,'[1]工作表'!$A$1:$G$169,6,0)</f>
        <v>84</v>
      </c>
      <c r="D99" s="18">
        <f>VLOOKUP(A99,'[1]工作表'!$A$1:$G$169,7,0)</f>
        <v>4017</v>
      </c>
      <c r="E99" s="18">
        <f t="shared" si="79"/>
        <v>4383</v>
      </c>
      <c r="F99" s="17">
        <v>1150</v>
      </c>
      <c r="G99" s="12">
        <v>0.6</v>
      </c>
      <c r="H99" s="18">
        <f aca="true" t="shared" si="116" ref="H99:H101">ROUND(F99*E99/10000,0)</f>
        <v>504</v>
      </c>
      <c r="I99" s="18">
        <f aca="true" t="shared" si="117" ref="I99:I101">ROUND(F99*E99*G99/10000,0)</f>
        <v>302</v>
      </c>
      <c r="J99" s="18">
        <f aca="true" t="shared" si="118" ref="J99:J101">H99-I99</f>
        <v>202</v>
      </c>
      <c r="K99" s="18"/>
    </row>
    <row r="100" spans="1:11" ht="15">
      <c r="A100" s="12" t="s">
        <v>178</v>
      </c>
      <c r="B100" s="20">
        <v>616004</v>
      </c>
      <c r="C100" s="18">
        <f>VLOOKUP(A100,'[1]工作表'!$A$1:$G$169,6,0)</f>
        <v>231</v>
      </c>
      <c r="D100" s="18">
        <f>VLOOKUP(A100,'[1]工作表'!$A$1:$G$169,7,0)</f>
        <v>11079</v>
      </c>
      <c r="E100" s="18">
        <f t="shared" si="79"/>
        <v>12021</v>
      </c>
      <c r="F100" s="17">
        <v>1150</v>
      </c>
      <c r="G100" s="12">
        <v>0.8</v>
      </c>
      <c r="H100" s="18">
        <f t="shared" si="116"/>
        <v>1382</v>
      </c>
      <c r="I100" s="18">
        <f t="shared" si="117"/>
        <v>1106</v>
      </c>
      <c r="J100" s="18">
        <f t="shared" si="118"/>
        <v>276</v>
      </c>
      <c r="K100" s="18"/>
    </row>
    <row r="101" spans="1:11" ht="15">
      <c r="A101" s="12" t="s">
        <v>179</v>
      </c>
      <c r="B101" s="20">
        <v>616007</v>
      </c>
      <c r="C101" s="18">
        <v>189</v>
      </c>
      <c r="D101" s="18">
        <v>11086</v>
      </c>
      <c r="E101" s="18">
        <f t="shared" si="79"/>
        <v>7814</v>
      </c>
      <c r="F101" s="17">
        <v>1150</v>
      </c>
      <c r="G101" s="12">
        <v>0.8</v>
      </c>
      <c r="H101" s="18">
        <f t="shared" si="116"/>
        <v>899</v>
      </c>
      <c r="I101" s="18">
        <f t="shared" si="117"/>
        <v>719</v>
      </c>
      <c r="J101" s="18">
        <f t="shared" si="118"/>
        <v>180</v>
      </c>
      <c r="K101" s="18" t="s">
        <v>244</v>
      </c>
    </row>
    <row r="102" spans="1:12" ht="15">
      <c r="A102" s="19" t="s">
        <v>181</v>
      </c>
      <c r="B102" s="21"/>
      <c r="C102" s="14">
        <f>SUM(C103)</f>
        <v>167</v>
      </c>
      <c r="D102" s="14">
        <f>SUM(D103)</f>
        <v>9313</v>
      </c>
      <c r="E102" s="14">
        <f>SUM(E103)</f>
        <v>7387</v>
      </c>
      <c r="F102" s="15">
        <v>1150</v>
      </c>
      <c r="G102" s="13">
        <v>0.8</v>
      </c>
      <c r="H102" s="14">
        <f aca="true" t="shared" si="119" ref="H102:J102">SUM(H103)</f>
        <v>850</v>
      </c>
      <c r="I102" s="14">
        <f t="shared" si="119"/>
        <v>680</v>
      </c>
      <c r="J102" s="14">
        <f t="shared" si="119"/>
        <v>170</v>
      </c>
      <c r="K102" s="14"/>
      <c r="L102">
        <v>1</v>
      </c>
    </row>
    <row r="103" spans="1:11" ht="15">
      <c r="A103" s="12" t="s">
        <v>181</v>
      </c>
      <c r="B103" s="20">
        <v>616006</v>
      </c>
      <c r="C103" s="18">
        <f>VLOOKUP(A103,'[1]工作表'!$A$1:$G$169,6,0)</f>
        <v>167</v>
      </c>
      <c r="D103" s="18">
        <f>VLOOKUP(A103,'[1]工作表'!$A$1:$G$169,7,0)</f>
        <v>9313</v>
      </c>
      <c r="E103" s="18">
        <f t="shared" si="79"/>
        <v>7387</v>
      </c>
      <c r="F103" s="17">
        <v>1150</v>
      </c>
      <c r="G103" s="12">
        <v>0.8</v>
      </c>
      <c r="H103" s="18">
        <f aca="true" t="shared" si="120" ref="H103">ROUND(F103*E103/10000,0)</f>
        <v>850</v>
      </c>
      <c r="I103" s="18">
        <f aca="true" t="shared" si="121" ref="I103">ROUND(F103*E103*G103/10000,0)</f>
        <v>680</v>
      </c>
      <c r="J103" s="18">
        <f t="shared" si="107"/>
        <v>170</v>
      </c>
      <c r="K103" s="18"/>
    </row>
    <row r="104" spans="1:12" ht="15">
      <c r="A104" s="19" t="s">
        <v>182</v>
      </c>
      <c r="B104" s="19"/>
      <c r="C104" s="14">
        <f>SUM(C105)</f>
        <v>271</v>
      </c>
      <c r="D104" s="14">
        <f>SUM(D105)</f>
        <v>14794</v>
      </c>
      <c r="E104" s="14">
        <f>SUM(E105)</f>
        <v>12306</v>
      </c>
      <c r="F104" s="15">
        <v>1150</v>
      </c>
      <c r="G104" s="13">
        <v>0.8</v>
      </c>
      <c r="H104" s="14">
        <f aca="true" t="shared" si="122" ref="H104:J104">SUM(H105)</f>
        <v>1415</v>
      </c>
      <c r="I104" s="14">
        <f t="shared" si="122"/>
        <v>1132</v>
      </c>
      <c r="J104" s="14">
        <f t="shared" si="122"/>
        <v>283</v>
      </c>
      <c r="K104" s="14"/>
      <c r="L104">
        <v>1</v>
      </c>
    </row>
    <row r="105" spans="1:11" ht="15">
      <c r="A105" s="12" t="s">
        <v>182</v>
      </c>
      <c r="B105" s="20">
        <v>616005</v>
      </c>
      <c r="C105" s="18">
        <f>VLOOKUP(A105,'[1]工作表'!$A$1:$G$169,6,0)</f>
        <v>271</v>
      </c>
      <c r="D105" s="18">
        <f>VLOOKUP(A105,'[1]工作表'!$A$1:$G$169,7,0)</f>
        <v>14794</v>
      </c>
      <c r="E105" s="18">
        <f t="shared" si="79"/>
        <v>12306</v>
      </c>
      <c r="F105" s="17">
        <v>1150</v>
      </c>
      <c r="G105" s="12">
        <v>0.8</v>
      </c>
      <c r="H105" s="18">
        <f aca="true" t="shared" si="123" ref="H105">ROUND(F105*E105/10000,0)</f>
        <v>1415</v>
      </c>
      <c r="I105" s="18">
        <f aca="true" t="shared" si="124" ref="I105">ROUND(F105*E105*G105/10000,0)</f>
        <v>1132</v>
      </c>
      <c r="J105" s="18">
        <f aca="true" t="shared" si="125" ref="J105">H105-I105</f>
        <v>283</v>
      </c>
      <c r="K105" s="18"/>
    </row>
    <row r="106" spans="1:12" ht="15">
      <c r="A106" s="19" t="s">
        <v>183</v>
      </c>
      <c r="B106" s="19"/>
      <c r="C106" s="14">
        <f>SUM(C107:C109)</f>
        <v>48</v>
      </c>
      <c r="D106" s="14">
        <f>SUM(D107:D109)</f>
        <v>2123</v>
      </c>
      <c r="E106" s="14">
        <f>SUM(E107:E109)</f>
        <v>2677</v>
      </c>
      <c r="F106" s="15">
        <v>1150</v>
      </c>
      <c r="G106" s="13" t="s">
        <v>53</v>
      </c>
      <c r="H106" s="14">
        <f aca="true" t="shared" si="126" ref="H106:J106">SUM(H107:H109)</f>
        <v>308</v>
      </c>
      <c r="I106" s="14">
        <f t="shared" si="126"/>
        <v>240</v>
      </c>
      <c r="J106" s="14">
        <f t="shared" si="126"/>
        <v>68</v>
      </c>
      <c r="K106" s="14"/>
      <c r="L106">
        <v>1</v>
      </c>
    </row>
    <row r="107" spans="1:11" ht="15">
      <c r="A107" s="12" t="s">
        <v>186</v>
      </c>
      <c r="B107" s="20">
        <v>617003</v>
      </c>
      <c r="C107" s="18">
        <f>VLOOKUP(A107,'[1]工作表'!$A$1:$G$169,6,0)</f>
        <v>5</v>
      </c>
      <c r="D107" s="18">
        <f>VLOOKUP(A107,'[1]工作表'!$A$1:$G$169,7,0)</f>
        <v>212</v>
      </c>
      <c r="E107" s="18">
        <f t="shared" si="79"/>
        <v>288</v>
      </c>
      <c r="F107" s="17">
        <v>1150</v>
      </c>
      <c r="G107" s="12">
        <v>0.6</v>
      </c>
      <c r="H107" s="18">
        <f aca="true" t="shared" si="127" ref="H107:H109">ROUND(F107*E107/10000,0)</f>
        <v>33</v>
      </c>
      <c r="I107" s="18">
        <f aca="true" t="shared" si="128" ref="I107:I109">ROUND(F107*E107*G107/10000,0)</f>
        <v>20</v>
      </c>
      <c r="J107" s="18">
        <f t="shared" si="107"/>
        <v>13</v>
      </c>
      <c r="K107" s="18"/>
    </row>
    <row r="108" spans="1:11" ht="15">
      <c r="A108" s="12" t="s">
        <v>187</v>
      </c>
      <c r="B108" s="20">
        <v>617004</v>
      </c>
      <c r="C108" s="18">
        <f>VLOOKUP(A108,'[1]工作表'!$A$1:$G$169,6,0)</f>
        <v>17</v>
      </c>
      <c r="D108" s="18">
        <f>VLOOKUP(A108,'[1]工作表'!$A$1:$G$169,7,0)</f>
        <v>465</v>
      </c>
      <c r="E108" s="18">
        <f t="shared" si="79"/>
        <v>1235</v>
      </c>
      <c r="F108" s="17">
        <v>1150</v>
      </c>
      <c r="G108" s="12">
        <v>0.8</v>
      </c>
      <c r="H108" s="18">
        <f t="shared" si="127"/>
        <v>142</v>
      </c>
      <c r="I108" s="18">
        <f t="shared" si="128"/>
        <v>114</v>
      </c>
      <c r="J108" s="18">
        <f t="shared" si="107"/>
        <v>28</v>
      </c>
      <c r="K108" s="18" t="s">
        <v>188</v>
      </c>
    </row>
    <row r="109" spans="1:11" ht="15">
      <c r="A109" s="12" t="s">
        <v>189</v>
      </c>
      <c r="B109" s="20">
        <v>617005</v>
      </c>
      <c r="C109" s="18">
        <v>26</v>
      </c>
      <c r="D109" s="18">
        <f>VLOOKUP(A109,'[1]工作表'!$A$1:$G$169,7,0)</f>
        <v>1446</v>
      </c>
      <c r="E109" s="18">
        <f t="shared" si="79"/>
        <v>1154</v>
      </c>
      <c r="F109" s="17">
        <v>1150</v>
      </c>
      <c r="G109" s="12">
        <v>0.8</v>
      </c>
      <c r="H109" s="18">
        <f t="shared" si="127"/>
        <v>133</v>
      </c>
      <c r="I109" s="18">
        <f t="shared" si="128"/>
        <v>106</v>
      </c>
      <c r="J109" s="18">
        <f t="shared" si="107"/>
        <v>27</v>
      </c>
      <c r="K109" s="18"/>
    </row>
    <row r="110" spans="1:12" ht="15">
      <c r="A110" s="19" t="s">
        <v>190</v>
      </c>
      <c r="B110" s="21"/>
      <c r="C110" s="14">
        <f>SUM(C111)</f>
        <v>30</v>
      </c>
      <c r="D110" s="14">
        <f>SUM(D111)</f>
        <v>1608</v>
      </c>
      <c r="E110" s="14">
        <f>SUM(E111)</f>
        <v>1392</v>
      </c>
      <c r="F110" s="15">
        <v>1150</v>
      </c>
      <c r="G110" s="13">
        <v>0.8</v>
      </c>
      <c r="H110" s="14">
        <f aca="true" t="shared" si="129" ref="H110:J110">SUM(H111)</f>
        <v>160</v>
      </c>
      <c r="I110" s="14">
        <f t="shared" si="129"/>
        <v>128</v>
      </c>
      <c r="J110" s="14">
        <f t="shared" si="129"/>
        <v>32</v>
      </c>
      <c r="K110" s="14"/>
      <c r="L110">
        <v>1</v>
      </c>
    </row>
    <row r="111" spans="1:11" ht="15">
      <c r="A111" s="12" t="s">
        <v>190</v>
      </c>
      <c r="B111" s="20">
        <v>617006</v>
      </c>
      <c r="C111" s="18">
        <f>VLOOKUP(A111,'[1]工作表'!$A$1:$G$169,6,0)</f>
        <v>30</v>
      </c>
      <c r="D111" s="18">
        <f>VLOOKUP(A111,'[1]工作表'!$A$1:$G$169,7,0)</f>
        <v>1608</v>
      </c>
      <c r="E111" s="18">
        <f t="shared" si="79"/>
        <v>1392</v>
      </c>
      <c r="F111" s="17">
        <v>1150</v>
      </c>
      <c r="G111" s="12">
        <v>0.8</v>
      </c>
      <c r="H111" s="18">
        <f aca="true" t="shared" si="130" ref="H111">ROUND(F111*E111/10000,0)</f>
        <v>160</v>
      </c>
      <c r="I111" s="18">
        <f aca="true" t="shared" si="131" ref="I111">ROUND(F111*E111*G111/10000,0)</f>
        <v>128</v>
      </c>
      <c r="J111" s="18">
        <f aca="true" t="shared" si="132" ref="J111">H111-I111</f>
        <v>32</v>
      </c>
      <c r="K111" s="18"/>
    </row>
    <row r="112" spans="1:12" ht="15">
      <c r="A112" s="19" t="s">
        <v>191</v>
      </c>
      <c r="B112" s="21"/>
      <c r="C112" s="14">
        <f>SUM(C113)</f>
        <v>106</v>
      </c>
      <c r="D112" s="14">
        <f>SUM(D113)</f>
        <v>5011</v>
      </c>
      <c r="E112" s="14">
        <f>SUM(E113)</f>
        <v>5589</v>
      </c>
      <c r="F112" s="15">
        <v>1150</v>
      </c>
      <c r="G112" s="13">
        <v>0.8</v>
      </c>
      <c r="H112" s="14">
        <f aca="true" t="shared" si="133" ref="H112:J112">SUM(H113)</f>
        <v>643</v>
      </c>
      <c r="I112" s="14">
        <f t="shared" si="133"/>
        <v>514</v>
      </c>
      <c r="J112" s="14">
        <f t="shared" si="133"/>
        <v>129</v>
      </c>
      <c r="K112" s="14"/>
      <c r="L112">
        <v>1</v>
      </c>
    </row>
    <row r="113" spans="1:11" ht="15">
      <c r="A113" s="12" t="s">
        <v>191</v>
      </c>
      <c r="B113" s="20">
        <v>617007</v>
      </c>
      <c r="C113" s="18">
        <f>VLOOKUP(A113,'[1]工作表'!$A$1:$G$169,6,0)</f>
        <v>106</v>
      </c>
      <c r="D113" s="18">
        <f>VLOOKUP(A113,'[1]工作表'!$A$1:$G$169,7,0)</f>
        <v>5011</v>
      </c>
      <c r="E113" s="18">
        <f t="shared" si="79"/>
        <v>5589</v>
      </c>
      <c r="F113" s="17">
        <v>1150</v>
      </c>
      <c r="G113" s="12">
        <v>0.8</v>
      </c>
      <c r="H113" s="18">
        <f aca="true" t="shared" si="134" ref="H113">ROUND(F113*E113/10000,0)</f>
        <v>643</v>
      </c>
      <c r="I113" s="18">
        <f aca="true" t="shared" si="135" ref="I113">ROUND(F113*E113*G113/10000,0)</f>
        <v>514</v>
      </c>
      <c r="J113" s="18">
        <f t="shared" si="107"/>
        <v>129</v>
      </c>
      <c r="K113" s="18"/>
    </row>
    <row r="114" spans="1:12" ht="15">
      <c r="A114" s="19" t="s">
        <v>192</v>
      </c>
      <c r="B114" s="19"/>
      <c r="C114" s="14">
        <f>SUM(C115)</f>
        <v>101</v>
      </c>
      <c r="D114" s="14">
        <f>SUM(D115)</f>
        <v>5040</v>
      </c>
      <c r="E114" s="14">
        <f>SUM(E115)</f>
        <v>5060</v>
      </c>
      <c r="F114" s="15">
        <v>1150</v>
      </c>
      <c r="G114" s="13">
        <v>0.8</v>
      </c>
      <c r="H114" s="14">
        <f aca="true" t="shared" si="136" ref="H114:J114">SUM(H115)</f>
        <v>582</v>
      </c>
      <c r="I114" s="14">
        <f t="shared" si="136"/>
        <v>466</v>
      </c>
      <c r="J114" s="14">
        <f t="shared" si="136"/>
        <v>116</v>
      </c>
      <c r="K114" s="14"/>
      <c r="L114">
        <v>1</v>
      </c>
    </row>
    <row r="115" spans="1:11" ht="15">
      <c r="A115" s="12" t="s">
        <v>192</v>
      </c>
      <c r="B115" s="20">
        <v>617008</v>
      </c>
      <c r="C115" s="18">
        <f>VLOOKUP(A115,'[1]工作表'!$A$1:$G$169,6,0)</f>
        <v>101</v>
      </c>
      <c r="D115" s="18">
        <f>VLOOKUP(A115,'[1]工作表'!$A$1:$G$169,7,0)</f>
        <v>5040</v>
      </c>
      <c r="E115" s="18">
        <f t="shared" si="79"/>
        <v>5060</v>
      </c>
      <c r="F115" s="17">
        <v>1150</v>
      </c>
      <c r="G115" s="12">
        <v>0.8</v>
      </c>
      <c r="H115" s="18">
        <f aca="true" t="shared" si="137" ref="H115">ROUND(F115*E115/10000,0)</f>
        <v>582</v>
      </c>
      <c r="I115" s="18">
        <f aca="true" t="shared" si="138" ref="I115">ROUND(F115*E115*G115/10000,0)</f>
        <v>466</v>
      </c>
      <c r="J115" s="18">
        <f aca="true" t="shared" si="139" ref="J115">H115-I115</f>
        <v>116</v>
      </c>
      <c r="K115" s="18"/>
    </row>
    <row r="116" spans="1:12" ht="15">
      <c r="A116" s="19" t="s">
        <v>193</v>
      </c>
      <c r="B116" s="19"/>
      <c r="C116" s="14">
        <f>SUM(C117)</f>
        <v>117</v>
      </c>
      <c r="D116" s="14">
        <f>SUM(D117)</f>
        <v>6838</v>
      </c>
      <c r="E116" s="14">
        <f>SUM(E117)</f>
        <v>4862</v>
      </c>
      <c r="F116" s="15">
        <v>1150</v>
      </c>
      <c r="G116" s="13">
        <v>0.8</v>
      </c>
      <c r="H116" s="14">
        <f aca="true" t="shared" si="140" ref="H116:J116">SUM(H117)</f>
        <v>559</v>
      </c>
      <c r="I116" s="14">
        <f t="shared" si="140"/>
        <v>447</v>
      </c>
      <c r="J116" s="14">
        <f t="shared" si="140"/>
        <v>112</v>
      </c>
      <c r="K116" s="14"/>
      <c r="L116">
        <v>1</v>
      </c>
    </row>
    <row r="117" spans="1:11" ht="15">
      <c r="A117" s="12" t="s">
        <v>193</v>
      </c>
      <c r="B117" s="20">
        <v>617009</v>
      </c>
      <c r="C117" s="18">
        <f>VLOOKUP(A117,'[1]工作表'!$A$1:$G$169,6,0)</f>
        <v>117</v>
      </c>
      <c r="D117" s="18">
        <f>VLOOKUP(A117,'[1]工作表'!$A$1:$G$169,7,0)</f>
        <v>6838</v>
      </c>
      <c r="E117" s="18">
        <f t="shared" si="79"/>
        <v>4862</v>
      </c>
      <c r="F117" s="17">
        <v>1150</v>
      </c>
      <c r="G117" s="12">
        <v>0.8</v>
      </c>
      <c r="H117" s="18">
        <f aca="true" t="shared" si="141" ref="H117">ROUND(F117*E117/10000,0)</f>
        <v>559</v>
      </c>
      <c r="I117" s="18">
        <f aca="true" t="shared" si="142" ref="I117">ROUND(F117*E117*G117/10000,0)</f>
        <v>447</v>
      </c>
      <c r="J117" s="18">
        <f t="shared" si="107"/>
        <v>112</v>
      </c>
      <c r="K117" s="18"/>
    </row>
    <row r="118" spans="1:12" ht="15">
      <c r="A118" s="19" t="s">
        <v>194</v>
      </c>
      <c r="B118" s="19"/>
      <c r="C118" s="14">
        <f>SUM(C119:C123)</f>
        <v>242</v>
      </c>
      <c r="D118" s="14">
        <f>SUM(D119:D123)</f>
        <v>8665</v>
      </c>
      <c r="E118" s="14">
        <f>SUM(E119:E123)</f>
        <v>15535</v>
      </c>
      <c r="F118" s="15">
        <v>1150</v>
      </c>
      <c r="G118" s="13" t="s">
        <v>53</v>
      </c>
      <c r="H118" s="14">
        <f aca="true" t="shared" si="143" ref="H118:J118">SUM(H119:H123)</f>
        <v>1787</v>
      </c>
      <c r="I118" s="14">
        <f t="shared" si="143"/>
        <v>1666</v>
      </c>
      <c r="J118" s="14">
        <f t="shared" si="143"/>
        <v>121</v>
      </c>
      <c r="K118" s="14"/>
      <c r="L118">
        <v>1</v>
      </c>
    </row>
    <row r="119" spans="1:11" ht="15">
      <c r="A119" s="20" t="s">
        <v>196</v>
      </c>
      <c r="B119" s="20">
        <v>618002</v>
      </c>
      <c r="C119" s="18">
        <f>VLOOKUP(A119,'[1]工作表'!$A$1:$G$169,6,0)</f>
        <v>4</v>
      </c>
      <c r="D119" s="18">
        <f>VLOOKUP(A119,'[1]工作表'!$A$1:$G$169,7,0)</f>
        <v>279</v>
      </c>
      <c r="E119" s="18">
        <f t="shared" si="79"/>
        <v>121</v>
      </c>
      <c r="F119" s="17">
        <v>1150</v>
      </c>
      <c r="G119" s="12">
        <v>0.6</v>
      </c>
      <c r="H119" s="18">
        <f aca="true" t="shared" si="144" ref="H119:H123">ROUND(F119*E119/10000,0)</f>
        <v>14</v>
      </c>
      <c r="I119" s="18">
        <f aca="true" t="shared" si="145" ref="I119:I123">ROUND(F119*E119*G119/10000,0)</f>
        <v>8</v>
      </c>
      <c r="J119" s="18">
        <f aca="true" t="shared" si="146" ref="J119:J123">H119-I119</f>
        <v>6</v>
      </c>
      <c r="K119" s="18"/>
    </row>
    <row r="120" spans="1:11" ht="15">
      <c r="A120" s="20" t="s">
        <v>197</v>
      </c>
      <c r="B120" s="20">
        <v>618003</v>
      </c>
      <c r="C120" s="18">
        <f>VLOOKUP(A120,'[1]工作表'!$A$1:$G$169,6,0)</f>
        <v>55</v>
      </c>
      <c r="D120" s="18">
        <f>VLOOKUP(A120,'[1]工作表'!$A$1:$G$169,7,0)</f>
        <v>1812</v>
      </c>
      <c r="E120" s="18">
        <f t="shared" si="79"/>
        <v>3688</v>
      </c>
      <c r="F120" s="17">
        <v>1150</v>
      </c>
      <c r="G120" s="12">
        <v>0.8</v>
      </c>
      <c r="H120" s="18">
        <f t="shared" si="144"/>
        <v>424</v>
      </c>
      <c r="I120" s="18">
        <f t="shared" si="145"/>
        <v>339</v>
      </c>
      <c r="J120" s="18">
        <f t="shared" si="146"/>
        <v>85</v>
      </c>
      <c r="K120" s="18"/>
    </row>
    <row r="121" spans="1:11" ht="15">
      <c r="A121" s="20" t="s">
        <v>198</v>
      </c>
      <c r="B121" s="20">
        <v>618005</v>
      </c>
      <c r="C121" s="18">
        <f>VLOOKUP(A121,'[1]工作表'!$A$1:$G$169,6,0)</f>
        <v>76</v>
      </c>
      <c r="D121" s="18">
        <f>VLOOKUP(A121,'[1]工作表'!$A$1:$G$169,7,0)</f>
        <v>3146</v>
      </c>
      <c r="E121" s="18">
        <f t="shared" si="79"/>
        <v>4454</v>
      </c>
      <c r="F121" s="17">
        <v>1150</v>
      </c>
      <c r="G121" s="12">
        <v>1</v>
      </c>
      <c r="H121" s="18">
        <f t="shared" si="144"/>
        <v>512</v>
      </c>
      <c r="I121" s="18">
        <f t="shared" si="145"/>
        <v>512</v>
      </c>
      <c r="J121" s="18">
        <f t="shared" si="146"/>
        <v>0</v>
      </c>
      <c r="K121" s="18"/>
    </row>
    <row r="122" spans="1:11" ht="15">
      <c r="A122" s="20" t="s">
        <v>199</v>
      </c>
      <c r="B122" s="20">
        <v>618006</v>
      </c>
      <c r="C122" s="18">
        <f>VLOOKUP(A122,'[1]工作表'!$A$1:$G$169,6,0)</f>
        <v>19</v>
      </c>
      <c r="D122" s="18">
        <f>VLOOKUP(A122,'[1]工作表'!$A$1:$G$169,7,0)</f>
        <v>617</v>
      </c>
      <c r="E122" s="18">
        <f t="shared" si="79"/>
        <v>1283</v>
      </c>
      <c r="F122" s="17">
        <v>1150</v>
      </c>
      <c r="G122" s="12">
        <v>0.8</v>
      </c>
      <c r="H122" s="18">
        <f t="shared" si="144"/>
        <v>148</v>
      </c>
      <c r="I122" s="18">
        <f t="shared" si="145"/>
        <v>118</v>
      </c>
      <c r="J122" s="18">
        <f t="shared" si="146"/>
        <v>30</v>
      </c>
      <c r="K122" s="18"/>
    </row>
    <row r="123" spans="1:11" ht="15">
      <c r="A123" s="12" t="s">
        <v>200</v>
      </c>
      <c r="B123" s="20">
        <v>618009</v>
      </c>
      <c r="C123" s="18">
        <f>VLOOKUP(A123,'[1]工作表'!$A$1:$G$169,6,0)</f>
        <v>88</v>
      </c>
      <c r="D123" s="18">
        <f>VLOOKUP(A123,'[1]工作表'!$A$1:$G$169,7,0)</f>
        <v>2811</v>
      </c>
      <c r="E123" s="18">
        <f t="shared" si="79"/>
        <v>5989</v>
      </c>
      <c r="F123" s="17">
        <v>1150</v>
      </c>
      <c r="G123" s="12">
        <v>1</v>
      </c>
      <c r="H123" s="18">
        <f t="shared" si="144"/>
        <v>689</v>
      </c>
      <c r="I123" s="18">
        <f t="shared" si="145"/>
        <v>689</v>
      </c>
      <c r="J123" s="18">
        <f t="shared" si="146"/>
        <v>0</v>
      </c>
      <c r="K123" s="18"/>
    </row>
    <row r="124" spans="1:12" ht="15">
      <c r="A124" s="19" t="s">
        <v>201</v>
      </c>
      <c r="B124" s="21"/>
      <c r="C124" s="14">
        <f>SUM(C125)</f>
        <v>15</v>
      </c>
      <c r="D124" s="14">
        <f>SUM(D125)</f>
        <v>551</v>
      </c>
      <c r="E124" s="14">
        <f>SUM(E125)</f>
        <v>949</v>
      </c>
      <c r="F124" s="15">
        <v>1150</v>
      </c>
      <c r="G124" s="13">
        <v>1</v>
      </c>
      <c r="H124" s="14">
        <f aca="true" t="shared" si="147" ref="H124:J124">SUM(H125)</f>
        <v>109</v>
      </c>
      <c r="I124" s="14">
        <f t="shared" si="147"/>
        <v>109</v>
      </c>
      <c r="J124" s="14">
        <f t="shared" si="147"/>
        <v>0</v>
      </c>
      <c r="K124" s="14"/>
      <c r="L124">
        <v>1</v>
      </c>
    </row>
    <row r="125" spans="1:11" ht="15">
      <c r="A125" s="12" t="s">
        <v>201</v>
      </c>
      <c r="B125" s="20">
        <v>618007</v>
      </c>
      <c r="C125" s="18">
        <f>VLOOKUP(A125,'[1]工作表'!$A$1:$G$169,6,0)</f>
        <v>15</v>
      </c>
      <c r="D125" s="18">
        <f>VLOOKUP(A125,'[1]工作表'!$A$1:$G$169,7,0)</f>
        <v>551</v>
      </c>
      <c r="E125" s="18">
        <f aca="true" t="shared" si="148" ref="E125:E152">C125*100-D125</f>
        <v>949</v>
      </c>
      <c r="F125" s="17">
        <v>1150</v>
      </c>
      <c r="G125" s="12">
        <v>1</v>
      </c>
      <c r="H125" s="18">
        <f aca="true" t="shared" si="149" ref="H125">ROUND(F125*E125/10000,0)</f>
        <v>109</v>
      </c>
      <c r="I125" s="18">
        <f aca="true" t="shared" si="150" ref="I125">ROUND(F125*E125*G125/10000,0)</f>
        <v>109</v>
      </c>
      <c r="J125" s="18">
        <f t="shared" si="107"/>
        <v>0</v>
      </c>
      <c r="K125" s="18"/>
    </row>
    <row r="126" spans="1:12" ht="15">
      <c r="A126" s="19" t="s">
        <v>202</v>
      </c>
      <c r="B126" s="21"/>
      <c r="C126" s="14">
        <f>SUM(C127)</f>
        <v>45</v>
      </c>
      <c r="D126" s="14">
        <f>SUM(D127)</f>
        <v>1474</v>
      </c>
      <c r="E126" s="14">
        <f>SUM(E127)</f>
        <v>3026</v>
      </c>
      <c r="F126" s="15">
        <v>1150</v>
      </c>
      <c r="G126" s="13">
        <v>1</v>
      </c>
      <c r="H126" s="14">
        <f aca="true" t="shared" si="151" ref="H126:J126">SUM(H127)</f>
        <v>348</v>
      </c>
      <c r="I126" s="14">
        <f t="shared" si="151"/>
        <v>348</v>
      </c>
      <c r="J126" s="14">
        <f t="shared" si="151"/>
        <v>0</v>
      </c>
      <c r="K126" s="14"/>
      <c r="L126">
        <v>1</v>
      </c>
    </row>
    <row r="127" spans="1:11" ht="15">
      <c r="A127" s="12" t="s">
        <v>202</v>
      </c>
      <c r="B127" s="20">
        <v>618008</v>
      </c>
      <c r="C127" s="18">
        <f>VLOOKUP(A127,'[1]工作表'!$A$1:$G$169,6,0)</f>
        <v>45</v>
      </c>
      <c r="D127" s="18">
        <f>VLOOKUP(A127,'[1]工作表'!$A$1:$G$169,7,0)</f>
        <v>1474</v>
      </c>
      <c r="E127" s="18">
        <f t="shared" si="148"/>
        <v>3026</v>
      </c>
      <c r="F127" s="17">
        <v>1150</v>
      </c>
      <c r="G127" s="12">
        <v>1</v>
      </c>
      <c r="H127" s="18">
        <f aca="true" t="shared" si="152" ref="H127">ROUND(F127*E127/10000,0)</f>
        <v>348</v>
      </c>
      <c r="I127" s="18">
        <f aca="true" t="shared" si="153" ref="I127">ROUND(F127*E127*G127/10000,0)</f>
        <v>348</v>
      </c>
      <c r="J127" s="18">
        <f aca="true" t="shared" si="154" ref="J127">H127-I127</f>
        <v>0</v>
      </c>
      <c r="K127" s="18"/>
    </row>
    <row r="128" spans="1:12" ht="15">
      <c r="A128" s="19" t="s">
        <v>203</v>
      </c>
      <c r="B128" s="19"/>
      <c r="C128" s="14">
        <f>SUM(C129)</f>
        <v>170</v>
      </c>
      <c r="D128" s="14">
        <f>SUM(D129)</f>
        <v>7694</v>
      </c>
      <c r="E128" s="14">
        <f>SUM(E129)</f>
        <v>9306</v>
      </c>
      <c r="F128" s="15">
        <v>1150</v>
      </c>
      <c r="G128" s="13">
        <v>0.8</v>
      </c>
      <c r="H128" s="14">
        <f aca="true" t="shared" si="155" ref="H128:J128">SUM(H129)</f>
        <v>1070</v>
      </c>
      <c r="I128" s="14">
        <f t="shared" si="155"/>
        <v>856</v>
      </c>
      <c r="J128" s="14">
        <f t="shared" si="155"/>
        <v>214</v>
      </c>
      <c r="K128" s="14"/>
      <c r="L128">
        <v>1</v>
      </c>
    </row>
    <row r="129" spans="1:11" ht="15">
      <c r="A129" s="12" t="s">
        <v>203</v>
      </c>
      <c r="B129" s="20">
        <v>618004</v>
      </c>
      <c r="C129" s="18">
        <f>VLOOKUP(A129,'[1]工作表'!$A$1:$G$169,6,0)</f>
        <v>170</v>
      </c>
      <c r="D129" s="18">
        <f>VLOOKUP(A129,'[1]工作表'!$A$1:$G$169,7,0)</f>
        <v>7694</v>
      </c>
      <c r="E129" s="18">
        <f t="shared" si="148"/>
        <v>9306</v>
      </c>
      <c r="F129" s="17">
        <v>1150</v>
      </c>
      <c r="G129" s="12">
        <v>0.8</v>
      </c>
      <c r="H129" s="18">
        <f aca="true" t="shared" si="156" ref="H129">ROUND(F129*E129/10000,0)</f>
        <v>1070</v>
      </c>
      <c r="I129" s="18">
        <f aca="true" t="shared" si="157" ref="I129">ROUND(F129*E129*G129/10000,0)</f>
        <v>856</v>
      </c>
      <c r="J129" s="18">
        <f t="shared" si="107"/>
        <v>214</v>
      </c>
      <c r="K129" s="18"/>
    </row>
    <row r="130" spans="1:12" ht="15">
      <c r="A130" s="19" t="s">
        <v>204</v>
      </c>
      <c r="B130" s="19"/>
      <c r="C130" s="14">
        <f>SUM(C131:C132)</f>
        <v>67</v>
      </c>
      <c r="D130" s="14">
        <f>SUM(D131:D132)</f>
        <v>3368</v>
      </c>
      <c r="E130" s="14">
        <f>SUM(E131:E132)</f>
        <v>3332</v>
      </c>
      <c r="F130" s="15">
        <v>1150</v>
      </c>
      <c r="G130" s="13" t="s">
        <v>53</v>
      </c>
      <c r="H130" s="14">
        <f aca="true" t="shared" si="158" ref="H130:J130">SUM(H131:H132)</f>
        <v>383</v>
      </c>
      <c r="I130" s="14">
        <f t="shared" si="158"/>
        <v>285</v>
      </c>
      <c r="J130" s="14">
        <f t="shared" si="158"/>
        <v>98</v>
      </c>
      <c r="K130" s="14"/>
      <c r="L130">
        <v>1</v>
      </c>
    </row>
    <row r="131" spans="1:11" ht="15">
      <c r="A131" s="12" t="s">
        <v>206</v>
      </c>
      <c r="B131" s="20">
        <v>619002</v>
      </c>
      <c r="C131" s="18">
        <v>20</v>
      </c>
      <c r="D131" s="18">
        <v>1054</v>
      </c>
      <c r="E131" s="18">
        <f t="shared" si="148"/>
        <v>946</v>
      </c>
      <c r="F131" s="17">
        <v>1150</v>
      </c>
      <c r="G131" s="12">
        <v>0.6</v>
      </c>
      <c r="H131" s="18">
        <f aca="true" t="shared" si="159" ref="H131:H132">ROUND(F131*E131/10000,0)</f>
        <v>109</v>
      </c>
      <c r="I131" s="18">
        <f aca="true" t="shared" si="160" ref="I131:I132">ROUND(F131*E131*G131/10000,0)</f>
        <v>65</v>
      </c>
      <c r="J131" s="18">
        <f aca="true" t="shared" si="161" ref="J131:J132">H131-I131</f>
        <v>44</v>
      </c>
      <c r="K131" s="18" t="s">
        <v>245</v>
      </c>
    </row>
    <row r="132" spans="1:11" ht="15">
      <c r="A132" s="12" t="s">
        <v>207</v>
      </c>
      <c r="B132" s="20">
        <v>619004</v>
      </c>
      <c r="C132" s="18">
        <v>47</v>
      </c>
      <c r="D132" s="18">
        <v>2314</v>
      </c>
      <c r="E132" s="18">
        <f t="shared" si="148"/>
        <v>2386</v>
      </c>
      <c r="F132" s="17">
        <v>1150</v>
      </c>
      <c r="G132" s="12">
        <v>0.8</v>
      </c>
      <c r="H132" s="18">
        <f t="shared" si="159"/>
        <v>274</v>
      </c>
      <c r="I132" s="18">
        <f t="shared" si="160"/>
        <v>220</v>
      </c>
      <c r="J132" s="18">
        <f t="shared" si="161"/>
        <v>54</v>
      </c>
      <c r="K132" s="18" t="s">
        <v>208</v>
      </c>
    </row>
    <row r="133" spans="1:12" ht="15">
      <c r="A133" s="19" t="s">
        <v>209</v>
      </c>
      <c r="B133" s="19"/>
      <c r="C133" s="14">
        <f>SUM(C134)</f>
        <v>86</v>
      </c>
      <c r="D133" s="14">
        <f>SUM(D134)</f>
        <v>3819</v>
      </c>
      <c r="E133" s="14">
        <f>SUM(E134)</f>
        <v>4781</v>
      </c>
      <c r="F133" s="15">
        <v>1150</v>
      </c>
      <c r="G133" s="13">
        <v>1</v>
      </c>
      <c r="H133" s="14">
        <f aca="true" t="shared" si="162" ref="H133:J133">SUM(H134)</f>
        <v>550</v>
      </c>
      <c r="I133" s="14">
        <f t="shared" si="162"/>
        <v>550</v>
      </c>
      <c r="J133" s="14">
        <f t="shared" si="162"/>
        <v>0</v>
      </c>
      <c r="K133" s="14"/>
      <c r="L133">
        <v>1</v>
      </c>
    </row>
    <row r="134" spans="1:11" ht="15">
      <c r="A134" s="12" t="s">
        <v>209</v>
      </c>
      <c r="B134" s="20">
        <v>619003</v>
      </c>
      <c r="C134" s="18">
        <f>VLOOKUP(A134,'[1]工作表'!$A$1:$G$169,6,0)</f>
        <v>86</v>
      </c>
      <c r="D134" s="18">
        <f>VLOOKUP(A134,'[1]工作表'!$A$1:$G$169,7,0)</f>
        <v>3819</v>
      </c>
      <c r="E134" s="18">
        <f t="shared" si="148"/>
        <v>4781</v>
      </c>
      <c r="F134" s="17">
        <v>1150</v>
      </c>
      <c r="G134" s="12">
        <v>1</v>
      </c>
      <c r="H134" s="18">
        <f aca="true" t="shared" si="163" ref="H134">ROUND(F134*E134/10000,0)</f>
        <v>550</v>
      </c>
      <c r="I134" s="18">
        <f aca="true" t="shared" si="164" ref="I134">ROUND(F134*E134*G134/10000,0)</f>
        <v>550</v>
      </c>
      <c r="J134" s="18">
        <f t="shared" si="107"/>
        <v>0</v>
      </c>
      <c r="K134" s="18"/>
    </row>
    <row r="135" spans="1:12" ht="15">
      <c r="A135" s="19" t="s">
        <v>210</v>
      </c>
      <c r="B135" s="19"/>
      <c r="C135" s="14">
        <f>SUM(C136:C138)</f>
        <v>48</v>
      </c>
      <c r="D135" s="14">
        <f>SUM(D136:D138)</f>
        <v>2876</v>
      </c>
      <c r="E135" s="14">
        <f>SUM(E136:E138)</f>
        <v>1924</v>
      </c>
      <c r="F135" s="15">
        <v>1150</v>
      </c>
      <c r="G135" s="13" t="s">
        <v>53</v>
      </c>
      <c r="H135" s="14">
        <f aca="true" t="shared" si="165" ref="H135:J135">SUM(H136:H138)</f>
        <v>221</v>
      </c>
      <c r="I135" s="14">
        <f t="shared" si="165"/>
        <v>172</v>
      </c>
      <c r="J135" s="14">
        <f t="shared" si="165"/>
        <v>49</v>
      </c>
      <c r="K135" s="14"/>
      <c r="L135">
        <v>1</v>
      </c>
    </row>
    <row r="136" spans="1:11" ht="24">
      <c r="A136" s="27" t="s">
        <v>212</v>
      </c>
      <c r="B136" s="20">
        <v>620001</v>
      </c>
      <c r="C136" s="18">
        <v>2</v>
      </c>
      <c r="D136" s="18">
        <v>113</v>
      </c>
      <c r="E136" s="18">
        <f t="shared" si="148"/>
        <v>87</v>
      </c>
      <c r="F136" s="17">
        <v>1150</v>
      </c>
      <c r="G136" s="12">
        <v>0.8</v>
      </c>
      <c r="H136" s="18">
        <f aca="true" t="shared" si="166" ref="H136:H138">ROUND(F136*E136/10000,0)</f>
        <v>10</v>
      </c>
      <c r="I136" s="18">
        <f aca="true" t="shared" si="167" ref="I136:I138">ROUND(F136*E136*G136/10000,0)</f>
        <v>8</v>
      </c>
      <c r="J136" s="18">
        <f aca="true" t="shared" si="168" ref="J136:J138">H136-I136</f>
        <v>2</v>
      </c>
      <c r="K136" s="18"/>
    </row>
    <row r="137" spans="1:11" ht="15">
      <c r="A137" s="12" t="s">
        <v>213</v>
      </c>
      <c r="B137" s="20">
        <v>620002</v>
      </c>
      <c r="C137" s="18">
        <v>8</v>
      </c>
      <c r="D137" s="18">
        <v>591</v>
      </c>
      <c r="E137" s="18">
        <f t="shared" si="148"/>
        <v>209</v>
      </c>
      <c r="F137" s="17">
        <v>1150</v>
      </c>
      <c r="G137" s="12">
        <v>0.6</v>
      </c>
      <c r="H137" s="18">
        <f t="shared" si="166"/>
        <v>24</v>
      </c>
      <c r="I137" s="18">
        <f t="shared" si="167"/>
        <v>14</v>
      </c>
      <c r="J137" s="18">
        <f t="shared" si="168"/>
        <v>10</v>
      </c>
      <c r="K137" s="18" t="s">
        <v>214</v>
      </c>
    </row>
    <row r="138" spans="1:11" ht="15">
      <c r="A138" s="20" t="s">
        <v>215</v>
      </c>
      <c r="B138" s="20">
        <v>620003</v>
      </c>
      <c r="C138" s="18">
        <v>38</v>
      </c>
      <c r="D138" s="18">
        <v>2172</v>
      </c>
      <c r="E138" s="18">
        <f t="shared" si="148"/>
        <v>1628</v>
      </c>
      <c r="F138" s="17">
        <v>1150</v>
      </c>
      <c r="G138" s="12">
        <v>0.8</v>
      </c>
      <c r="H138" s="18">
        <f t="shared" si="166"/>
        <v>187</v>
      </c>
      <c r="I138" s="18">
        <f t="shared" si="167"/>
        <v>150</v>
      </c>
      <c r="J138" s="18">
        <f t="shared" si="168"/>
        <v>37</v>
      </c>
      <c r="K138" s="18" t="s">
        <v>246</v>
      </c>
    </row>
    <row r="139" spans="1:12" ht="15">
      <c r="A139" s="19" t="s">
        <v>217</v>
      </c>
      <c r="B139" s="19"/>
      <c r="C139" s="14">
        <f>SUM(C140)</f>
        <v>95</v>
      </c>
      <c r="D139" s="14">
        <f>SUM(D140)</f>
        <v>4540</v>
      </c>
      <c r="E139" s="14">
        <f>SUM(E140)</f>
        <v>4960</v>
      </c>
      <c r="F139" s="15">
        <v>1150</v>
      </c>
      <c r="G139" s="13">
        <v>1</v>
      </c>
      <c r="H139" s="14">
        <f aca="true" t="shared" si="169" ref="H139:J139">SUM(H140)</f>
        <v>570</v>
      </c>
      <c r="I139" s="14">
        <f t="shared" si="169"/>
        <v>570</v>
      </c>
      <c r="J139" s="14">
        <f t="shared" si="169"/>
        <v>0</v>
      </c>
      <c r="K139" s="14"/>
      <c r="L139">
        <v>1</v>
      </c>
    </row>
    <row r="140" spans="1:11" ht="15">
      <c r="A140" s="12" t="s">
        <v>217</v>
      </c>
      <c r="B140" s="20">
        <v>620005</v>
      </c>
      <c r="C140" s="18">
        <f>VLOOKUP(A140,'[1]工作表'!$A$1:$G$169,6,0)</f>
        <v>95</v>
      </c>
      <c r="D140" s="18">
        <f>VLOOKUP(A140,'[1]工作表'!$A$1:$G$169,7,0)</f>
        <v>4540</v>
      </c>
      <c r="E140" s="18">
        <f t="shared" si="148"/>
        <v>4960</v>
      </c>
      <c r="F140" s="17">
        <v>1150</v>
      </c>
      <c r="G140" s="12">
        <v>1</v>
      </c>
      <c r="H140" s="18">
        <f aca="true" t="shared" si="170" ref="H140">ROUND(F140*E140/10000,0)</f>
        <v>570</v>
      </c>
      <c r="I140" s="18">
        <f aca="true" t="shared" si="171" ref="I140">ROUND(F140*E140*G140/10000,0)</f>
        <v>570</v>
      </c>
      <c r="J140" s="18">
        <f t="shared" si="107"/>
        <v>0</v>
      </c>
      <c r="K140" s="18"/>
    </row>
    <row r="141" spans="1:12" ht="15">
      <c r="A141" s="19" t="s">
        <v>218</v>
      </c>
      <c r="B141" s="19"/>
      <c r="C141" s="14">
        <f>SUM(C142)</f>
        <v>95</v>
      </c>
      <c r="D141" s="14">
        <f>SUM(D142)</f>
        <v>5103</v>
      </c>
      <c r="E141" s="14">
        <f>SUM(E142)</f>
        <v>4397</v>
      </c>
      <c r="F141" s="15">
        <v>1150</v>
      </c>
      <c r="G141" s="13">
        <v>1</v>
      </c>
      <c r="H141" s="14">
        <f aca="true" t="shared" si="172" ref="H141:J141">SUM(H142)</f>
        <v>506</v>
      </c>
      <c r="I141" s="14">
        <f t="shared" si="172"/>
        <v>506</v>
      </c>
      <c r="J141" s="14">
        <f t="shared" si="172"/>
        <v>0</v>
      </c>
      <c r="K141" s="14"/>
      <c r="L141">
        <v>1</v>
      </c>
    </row>
    <row r="142" spans="1:11" ht="15">
      <c r="A142" s="12" t="s">
        <v>218</v>
      </c>
      <c r="B142" s="20">
        <v>620004</v>
      </c>
      <c r="C142" s="18">
        <f>VLOOKUP(A142,'[1]工作表'!$A$1:$G$169,6,0)</f>
        <v>95</v>
      </c>
      <c r="D142" s="18">
        <f>VLOOKUP(A142,'[1]工作表'!$A$1:$G$169,7,0)</f>
        <v>5103</v>
      </c>
      <c r="E142" s="18">
        <f t="shared" si="148"/>
        <v>4397</v>
      </c>
      <c r="F142" s="17">
        <v>1150</v>
      </c>
      <c r="G142" s="12">
        <v>1</v>
      </c>
      <c r="H142" s="18">
        <f aca="true" t="shared" si="173" ref="H142">ROUND(F142*E142/10000,0)</f>
        <v>506</v>
      </c>
      <c r="I142" s="18">
        <f aca="true" t="shared" si="174" ref="I142">ROUND(F142*E142*G142/10000,0)</f>
        <v>506</v>
      </c>
      <c r="J142" s="18">
        <f aca="true" t="shared" si="175" ref="J142">H142-I142</f>
        <v>0</v>
      </c>
      <c r="K142" s="18"/>
    </row>
    <row r="143" spans="1:12" ht="15">
      <c r="A143" s="19" t="s">
        <v>219</v>
      </c>
      <c r="B143" s="21"/>
      <c r="C143" s="14">
        <f>SUM(C144)</f>
        <v>89</v>
      </c>
      <c r="D143" s="14">
        <f>SUM(D144)</f>
        <v>4258</v>
      </c>
      <c r="E143" s="14">
        <f>SUM(E144)</f>
        <v>4642</v>
      </c>
      <c r="F143" s="15">
        <v>1150</v>
      </c>
      <c r="G143" s="13">
        <v>1</v>
      </c>
      <c r="H143" s="14">
        <f aca="true" t="shared" si="176" ref="H143:J143">SUM(H144)</f>
        <v>534</v>
      </c>
      <c r="I143" s="14">
        <f t="shared" si="176"/>
        <v>534</v>
      </c>
      <c r="J143" s="14">
        <f t="shared" si="176"/>
        <v>0</v>
      </c>
      <c r="K143" s="14"/>
      <c r="L143">
        <v>1</v>
      </c>
    </row>
    <row r="144" spans="1:11" ht="15">
      <c r="A144" s="12" t="s">
        <v>219</v>
      </c>
      <c r="B144" s="20">
        <v>620006</v>
      </c>
      <c r="C144" s="18">
        <v>89</v>
      </c>
      <c r="D144" s="18">
        <v>4258</v>
      </c>
      <c r="E144" s="18">
        <f t="shared" si="148"/>
        <v>4642</v>
      </c>
      <c r="F144" s="17">
        <v>1150</v>
      </c>
      <c r="G144" s="12">
        <v>1</v>
      </c>
      <c r="H144" s="18">
        <f aca="true" t="shared" si="177" ref="H144">ROUND(F144*E144/10000,0)</f>
        <v>534</v>
      </c>
      <c r="I144" s="18">
        <f aca="true" t="shared" si="178" ref="I144">ROUND(F144*E144*G144/10000,0)</f>
        <v>534</v>
      </c>
      <c r="J144" s="18">
        <f t="shared" si="107"/>
        <v>0</v>
      </c>
      <c r="K144" s="18" t="s">
        <v>247</v>
      </c>
    </row>
    <row r="145" spans="1:12" ht="15">
      <c r="A145" s="19" t="s">
        <v>220</v>
      </c>
      <c r="B145" s="13"/>
      <c r="C145" s="14">
        <f>SUM(C146:C148)</f>
        <v>165</v>
      </c>
      <c r="D145" s="14">
        <f>SUM(D146:D148)</f>
        <v>8608</v>
      </c>
      <c r="E145" s="14">
        <f>SUM(E146:E148)</f>
        <v>7892</v>
      </c>
      <c r="F145" s="15">
        <v>1150</v>
      </c>
      <c r="G145" s="13" t="s">
        <v>53</v>
      </c>
      <c r="H145" s="14">
        <f aca="true" t="shared" si="179" ref="H145:J145">SUM(H146:H148)</f>
        <v>908</v>
      </c>
      <c r="I145" s="14">
        <f t="shared" si="179"/>
        <v>726</v>
      </c>
      <c r="J145" s="14">
        <f t="shared" si="179"/>
        <v>182</v>
      </c>
      <c r="K145" s="14"/>
      <c r="L145" s="3">
        <v>1</v>
      </c>
    </row>
    <row r="146" spans="1:11" ht="15">
      <c r="A146" s="12" t="s">
        <v>222</v>
      </c>
      <c r="B146" s="20">
        <v>621002</v>
      </c>
      <c r="C146" s="18">
        <f>VLOOKUP(A146,'[1]工作表'!$A$1:$G$169,6,0)</f>
        <v>30</v>
      </c>
      <c r="D146" s="18">
        <f>VLOOKUP(A146,'[1]工作表'!$A$1:$G$169,7,0)</f>
        <v>1542</v>
      </c>
      <c r="E146" s="18">
        <f t="shared" si="148"/>
        <v>1458</v>
      </c>
      <c r="F146" s="17">
        <v>1150</v>
      </c>
      <c r="G146" s="12">
        <v>0.8</v>
      </c>
      <c r="H146" s="18">
        <f aca="true" t="shared" si="180" ref="H146:H148">ROUND(F146*E146/10000,0)</f>
        <v>168</v>
      </c>
      <c r="I146" s="18">
        <f aca="true" t="shared" si="181" ref="I146:I148">ROUND(F146*E146*G146/10000,0)</f>
        <v>134</v>
      </c>
      <c r="J146" s="18">
        <f aca="true" t="shared" si="182" ref="J146:J148">H146-I146</f>
        <v>34</v>
      </c>
      <c r="K146" s="18"/>
    </row>
    <row r="147" spans="1:11" ht="15">
      <c r="A147" s="12" t="s">
        <v>223</v>
      </c>
      <c r="B147" s="20">
        <v>621005</v>
      </c>
      <c r="C147" s="18">
        <f>VLOOKUP(A147,'[1]工作表'!$A$1:$G$169,6,0)</f>
        <v>89</v>
      </c>
      <c r="D147" s="18">
        <f>VLOOKUP(A147,'[1]工作表'!$A$1:$G$169,7,0)</f>
        <v>4544</v>
      </c>
      <c r="E147" s="18">
        <f t="shared" si="148"/>
        <v>4356</v>
      </c>
      <c r="F147" s="28">
        <v>1150</v>
      </c>
      <c r="G147" s="12">
        <v>0.8</v>
      </c>
      <c r="H147" s="18">
        <f t="shared" si="180"/>
        <v>501</v>
      </c>
      <c r="I147" s="18">
        <f t="shared" si="181"/>
        <v>401</v>
      </c>
      <c r="J147" s="18">
        <f t="shared" si="182"/>
        <v>100</v>
      </c>
      <c r="K147" s="18"/>
    </row>
    <row r="148" spans="1:11" ht="15">
      <c r="A148" s="12" t="s">
        <v>224</v>
      </c>
      <c r="B148" s="20">
        <v>621006</v>
      </c>
      <c r="C148" s="18">
        <f>VLOOKUP(A148,'[1]工作表'!$A$1:$G$169,6,0)</f>
        <v>46</v>
      </c>
      <c r="D148" s="18">
        <f>VLOOKUP(A148,'[1]工作表'!$A$1:$G$169,7,0)</f>
        <v>2522</v>
      </c>
      <c r="E148" s="18">
        <f t="shared" si="148"/>
        <v>2078</v>
      </c>
      <c r="F148" s="17">
        <v>1150</v>
      </c>
      <c r="G148" s="12">
        <v>0.8</v>
      </c>
      <c r="H148" s="18">
        <f t="shared" si="180"/>
        <v>239</v>
      </c>
      <c r="I148" s="18">
        <f t="shared" si="181"/>
        <v>191</v>
      </c>
      <c r="J148" s="18">
        <f t="shared" si="182"/>
        <v>48</v>
      </c>
      <c r="K148" s="18"/>
    </row>
    <row r="149" spans="1:12" ht="15">
      <c r="A149" s="13" t="s">
        <v>225</v>
      </c>
      <c r="B149" s="29"/>
      <c r="C149" s="14">
        <f>SUM(C150)</f>
        <v>54</v>
      </c>
      <c r="D149" s="14">
        <f>SUM(D150)</f>
        <v>2914</v>
      </c>
      <c r="E149" s="14">
        <f>SUM(E150)</f>
        <v>2486</v>
      </c>
      <c r="F149" s="15">
        <v>1150</v>
      </c>
      <c r="G149" s="13">
        <v>0.8</v>
      </c>
      <c r="H149" s="14">
        <f aca="true" t="shared" si="183" ref="H149:J149">SUM(H150)</f>
        <v>286</v>
      </c>
      <c r="I149" s="14">
        <f t="shared" si="183"/>
        <v>229</v>
      </c>
      <c r="J149" s="14">
        <f t="shared" si="183"/>
        <v>57</v>
      </c>
      <c r="K149" s="14"/>
      <c r="L149">
        <v>1</v>
      </c>
    </row>
    <row r="150" spans="1:11" ht="15">
      <c r="A150" s="12" t="s">
        <v>225</v>
      </c>
      <c r="B150" s="20">
        <v>621004</v>
      </c>
      <c r="C150" s="18">
        <f>VLOOKUP(A150,'[1]工作表'!$A$1:$G$169,6,0)</f>
        <v>54</v>
      </c>
      <c r="D150" s="18">
        <f>VLOOKUP(A150,'[1]工作表'!$A$1:$G$169,7,0)</f>
        <v>2914</v>
      </c>
      <c r="E150" s="18">
        <f t="shared" si="148"/>
        <v>2486</v>
      </c>
      <c r="F150" s="17">
        <v>1150</v>
      </c>
      <c r="G150" s="12">
        <v>0.8</v>
      </c>
      <c r="H150" s="18">
        <f aca="true" t="shared" si="184" ref="H150">ROUND(F150*E150/10000,0)</f>
        <v>286</v>
      </c>
      <c r="I150" s="18">
        <f aca="true" t="shared" si="185" ref="I150">ROUND(F150*E150*G150/10000,0)</f>
        <v>229</v>
      </c>
      <c r="J150" s="18">
        <f aca="true" t="shared" si="186" ref="J150">H150-I150</f>
        <v>57</v>
      </c>
      <c r="K150" s="18"/>
    </row>
    <row r="151" spans="1:12" ht="15">
      <c r="A151" s="13" t="s">
        <v>226</v>
      </c>
      <c r="B151" s="13"/>
      <c r="C151" s="14">
        <f>SUM(C152)</f>
        <v>95</v>
      </c>
      <c r="D151" s="14">
        <f>SUM(D152)</f>
        <v>5928</v>
      </c>
      <c r="E151" s="14">
        <f>SUM(E152)</f>
        <v>3572</v>
      </c>
      <c r="F151" s="15">
        <v>1150</v>
      </c>
      <c r="G151" s="13">
        <v>0.8</v>
      </c>
      <c r="H151" s="14">
        <f aca="true" t="shared" si="187" ref="H151:J151">SUM(H152)</f>
        <v>411</v>
      </c>
      <c r="I151" s="14">
        <f t="shared" si="187"/>
        <v>329</v>
      </c>
      <c r="J151" s="14">
        <f t="shared" si="187"/>
        <v>82</v>
      </c>
      <c r="K151" s="14"/>
      <c r="L151">
        <v>1</v>
      </c>
    </row>
    <row r="152" spans="1:11" ht="15">
      <c r="A152" s="12" t="s">
        <v>226</v>
      </c>
      <c r="B152" s="20">
        <v>621003</v>
      </c>
      <c r="C152" s="18">
        <f>VLOOKUP(A152,'[1]工作表'!$A$1:$G$169,6,0)</f>
        <v>95</v>
      </c>
      <c r="D152" s="18">
        <f>VLOOKUP(A152,'[1]工作表'!$A$1:$G$169,7,0)</f>
        <v>5928</v>
      </c>
      <c r="E152" s="18">
        <f t="shared" si="148"/>
        <v>3572</v>
      </c>
      <c r="F152" s="17">
        <v>1150</v>
      </c>
      <c r="G152" s="12">
        <v>0.8</v>
      </c>
      <c r="H152" s="18">
        <f aca="true" t="shared" si="188" ref="H152">ROUND(F152*E152/10000,0)</f>
        <v>411</v>
      </c>
      <c r="I152" s="18">
        <f aca="true" t="shared" si="189" ref="I152">ROUND(F152*E152*G152/10000,0)</f>
        <v>329</v>
      </c>
      <c r="J152" s="18">
        <f aca="true" t="shared" si="190" ref="J152">H152-I152</f>
        <v>82</v>
      </c>
      <c r="K152" s="18"/>
    </row>
  </sheetData>
  <sheetProtection/>
  <mergeCells count="10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luods</dc:creator>
  <cp:keywords/>
  <dc:description/>
  <cp:lastModifiedBy>xie又又</cp:lastModifiedBy>
  <cp:lastPrinted>2019-05-24T02:55:00Z</cp:lastPrinted>
  <dcterms:created xsi:type="dcterms:W3CDTF">2018-05-16T01:45:00Z</dcterms:created>
  <dcterms:modified xsi:type="dcterms:W3CDTF">2019-06-17T01:05:48Z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