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0785" activeTab="0"/>
  </bookViews>
  <sheets>
    <sheet name="分配方案(汇总） " sheetId="1" r:id="rId1"/>
  </sheets>
  <definedNames>
    <definedName name="_xlnm.Print_Area" localSheetId="0">'分配方案(汇总） '!$A$1:$P$126</definedName>
    <definedName name="_xlnm.Print_Titles" localSheetId="0">'分配方案(汇总） '!$4:$4</definedName>
  </definedNames>
  <calcPr fullCalcOnLoad="1"/>
</workbook>
</file>

<file path=xl/sharedStrings.xml><?xml version="1.0" encoding="utf-8"?>
<sst xmlns="http://schemas.openxmlformats.org/spreadsheetml/2006/main" count="241" uniqueCount="125">
  <si>
    <t>附件1</t>
  </si>
  <si>
    <t>2019年法律援助及公职律师事务所补助资金分配情况表</t>
  </si>
  <si>
    <t>单位：元</t>
  </si>
  <si>
    <t>地区</t>
  </si>
  <si>
    <t>常住人口总数因素（占20%）</t>
  </si>
  <si>
    <t>人均财力因素（占20%）</t>
  </si>
  <si>
    <t>公职律师事务所因素（占30%）</t>
  </si>
  <si>
    <t>法律援助办案总数因素（占30%）</t>
  </si>
  <si>
    <t>功能分类科目</t>
  </si>
  <si>
    <t>金额</t>
  </si>
  <si>
    <t>备注</t>
  </si>
  <si>
    <t>合计</t>
  </si>
  <si>
    <t>一、各市合计</t>
  </si>
  <si>
    <t>汕头市（不含省直管县）小计</t>
  </si>
  <si>
    <t>市本级</t>
  </si>
  <si>
    <t>2040607法律援助</t>
  </si>
  <si>
    <t>金平区</t>
  </si>
  <si>
    <t>潮阳区</t>
  </si>
  <si>
    <t>澄海区</t>
  </si>
  <si>
    <t>潮南区</t>
  </si>
  <si>
    <t>濠江区</t>
  </si>
  <si>
    <t>龙湖区</t>
  </si>
  <si>
    <t>韶关市（不含省直管县）小计</t>
  </si>
  <si>
    <t>新丰县</t>
  </si>
  <si>
    <t>乐昌市</t>
  </si>
  <si>
    <t>始兴县</t>
  </si>
  <si>
    <t>曲江区</t>
  </si>
  <si>
    <t>武江区</t>
  </si>
  <si>
    <t>浈江区</t>
  </si>
  <si>
    <t>河源市（不含省直管县）小计</t>
  </si>
  <si>
    <t>源城区</t>
  </si>
  <si>
    <t>东源县</t>
  </si>
  <si>
    <t>和平县</t>
  </si>
  <si>
    <t>梅州市（不含省直管县）小计</t>
  </si>
  <si>
    <t>平远县</t>
  </si>
  <si>
    <t>梅  县</t>
  </si>
  <si>
    <t>梅江区</t>
  </si>
  <si>
    <t>蕉岭县</t>
  </si>
  <si>
    <t>惠州市（不含省直管县）小计</t>
  </si>
  <si>
    <t>惠东县</t>
  </si>
  <si>
    <t>惠城区</t>
  </si>
  <si>
    <t>惠阳区</t>
  </si>
  <si>
    <t>龙门县</t>
  </si>
  <si>
    <t>汕尾市（不含省直管县）小计</t>
  </si>
  <si>
    <t>其中红海湾102,764元</t>
  </si>
  <si>
    <t>城  区</t>
  </si>
  <si>
    <t>江门市（不含省直管县）小计</t>
  </si>
  <si>
    <t>恩平市</t>
  </si>
  <si>
    <t>开平市</t>
  </si>
  <si>
    <t>台山市</t>
  </si>
  <si>
    <t>阳江市（不含省直管县）小计</t>
  </si>
  <si>
    <t>其中海陵区60,884元</t>
  </si>
  <si>
    <t>阳西县</t>
  </si>
  <si>
    <t>阳东区</t>
  </si>
  <si>
    <t>江城区</t>
  </si>
  <si>
    <t>湛江市（不含省直管县）小计</t>
  </si>
  <si>
    <t>其中开发区86,916元</t>
  </si>
  <si>
    <t>吴川市</t>
  </si>
  <si>
    <t>遂溪县</t>
  </si>
  <si>
    <t>赤坎区</t>
  </si>
  <si>
    <t>霞山区</t>
  </si>
  <si>
    <t>麻章区</t>
  </si>
  <si>
    <t>坡头区</t>
  </si>
  <si>
    <t>茂名市（不含省直管县）小计</t>
  </si>
  <si>
    <t>信宜市</t>
  </si>
  <si>
    <t>电白区</t>
  </si>
  <si>
    <t>茂南区</t>
  </si>
  <si>
    <t>肇庆市（不含省直管县）小计</t>
  </si>
  <si>
    <t>端州区</t>
  </si>
  <si>
    <t>高要市</t>
  </si>
  <si>
    <t>四会市</t>
  </si>
  <si>
    <t>鼎湖区</t>
  </si>
  <si>
    <t>清远市（不含省直管县）小计</t>
  </si>
  <si>
    <t>清城区</t>
  </si>
  <si>
    <t>阳山县</t>
  </si>
  <si>
    <t>连州市</t>
  </si>
  <si>
    <t>清新区</t>
  </si>
  <si>
    <t>佛冈县</t>
  </si>
  <si>
    <t>潮州市（不含省直管县）小计</t>
  </si>
  <si>
    <t>其中枫溪区124,751元</t>
  </si>
  <si>
    <t>潮安县</t>
  </si>
  <si>
    <t>湘桥区</t>
  </si>
  <si>
    <t>揭阳市（不含省直管县）小计</t>
  </si>
  <si>
    <t>揭东县</t>
  </si>
  <si>
    <t>榕城区</t>
  </si>
  <si>
    <t>云浮市（不含省直管县）小计</t>
  </si>
  <si>
    <t>云城区</t>
  </si>
  <si>
    <t>郁南县</t>
  </si>
  <si>
    <t>云安县</t>
  </si>
  <si>
    <t>二、省直管县合计</t>
  </si>
  <si>
    <t>南澳县</t>
  </si>
  <si>
    <t>南雄市</t>
  </si>
  <si>
    <t>乳源县</t>
  </si>
  <si>
    <t>仁化县</t>
  </si>
  <si>
    <t>翁源县</t>
  </si>
  <si>
    <t>紫金县</t>
  </si>
  <si>
    <t>龙川县</t>
  </si>
  <si>
    <t>连平县</t>
  </si>
  <si>
    <t>五华县</t>
  </si>
  <si>
    <t>兴宁市</t>
  </si>
  <si>
    <t>大埔县</t>
  </si>
  <si>
    <t>丰顺县</t>
  </si>
  <si>
    <t>博罗县</t>
  </si>
  <si>
    <t>陆河县</t>
  </si>
  <si>
    <t>陆丰市</t>
  </si>
  <si>
    <t>海丰县</t>
  </si>
  <si>
    <t>阳春市</t>
  </si>
  <si>
    <t>徐闻县</t>
  </si>
  <si>
    <t>廉江市</t>
  </si>
  <si>
    <t>雷州市</t>
  </si>
  <si>
    <t>高州市</t>
  </si>
  <si>
    <t>化州市</t>
  </si>
  <si>
    <t>封开县</t>
  </si>
  <si>
    <t>广宁县</t>
  </si>
  <si>
    <t>德庆县</t>
  </si>
  <si>
    <t>怀集县</t>
  </si>
  <si>
    <t>英德市</t>
  </si>
  <si>
    <t>连山县</t>
  </si>
  <si>
    <t>连南县</t>
  </si>
  <si>
    <t>饶平县</t>
  </si>
  <si>
    <t>普宁市</t>
  </si>
  <si>
    <t>揭西县</t>
  </si>
  <si>
    <t>惠来县</t>
  </si>
  <si>
    <t>新兴县</t>
  </si>
  <si>
    <t>罗定市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</si>
</sst>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_ "/>
    <numFmt numFmtId="179" formatCode="0_);[Red]\(0\)"/>
    <numFmt numFmtId="180" formatCode="#,##0.00_ "/>
    <numFmt numFmtId="181" formatCode="#,##0_);[Red]\(#,##0\)"/>
    <numFmt numFmtId="182" formatCode="0.0000_ "/>
    <numFmt numFmtId="183" formatCode="0_ "/>
  </numFmts>
  <fonts count="39"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8"/>
      <name val="仿宋_GB2312"/>
      <family val="3"/>
    </font>
    <font>
      <sz val="13"/>
      <name val="黑体"/>
      <family val="3"/>
    </font>
    <font>
      <b/>
      <sz val="13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name val="方正小标宋简体"/>
      <family val="0"/>
    </font>
    <font>
      <sz val="8"/>
      <name val="方正小标宋简体"/>
      <family val="0"/>
    </font>
    <font>
      <sz val="18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4" fillId="3" borderId="0" applyNumberFormat="0" applyBorder="0" applyAlignment="0" applyProtection="0"/>
    <xf numFmtId="0" fontId="26" fillId="1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2" borderId="0" applyNumberFormat="0" applyBorder="0" applyAlignment="0" applyProtection="0"/>
    <xf numFmtId="0" fontId="31" fillId="13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20" borderId="0" applyNumberFormat="0" applyBorder="0" applyAlignment="0" applyProtection="0"/>
    <xf numFmtId="0" fontId="24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0" borderId="0">
      <alignment vertical="center"/>
      <protection/>
    </xf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183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183" fontId="12" fillId="0" borderId="10" xfId="0" applyNumberFormat="1" applyFont="1" applyFill="1" applyBorder="1" applyAlignment="1">
      <alignment horizontal="center" vertical="center"/>
    </xf>
    <xf numFmtId="182" fontId="11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11" fillId="0" borderId="10" xfId="0" applyFont="1" applyFill="1" applyBorder="1" applyAlignment="1">
      <alignment vertical="center"/>
    </xf>
    <xf numFmtId="183" fontId="12" fillId="0" borderId="12" xfId="0" applyNumberFormat="1" applyFont="1" applyFill="1" applyBorder="1" applyAlignment="1">
      <alignment horizontal="center" vertical="center"/>
    </xf>
    <xf numFmtId="9" fontId="12" fillId="0" borderId="13" xfId="62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82" fontId="12" fillId="0" borderId="12" xfId="0" applyNumberFormat="1" applyFont="1" applyFill="1" applyBorder="1" applyAlignment="1">
      <alignment horizontal="center" vertical="center"/>
    </xf>
    <xf numFmtId="183" fontId="11" fillId="0" borderId="10" xfId="62" applyNumberFormat="1" applyFont="1" applyFill="1" applyBorder="1" applyAlignment="1">
      <alignment horizontal="center" vertical="center" wrapText="1"/>
      <protection/>
    </xf>
    <xf numFmtId="183" fontId="12" fillId="0" borderId="13" xfId="62" applyNumberFormat="1" applyFont="1" applyFill="1" applyBorder="1" applyAlignment="1">
      <alignment horizontal="center" vertical="center" wrapText="1"/>
      <protection/>
    </xf>
    <xf numFmtId="178" fontId="11" fillId="0" borderId="10" xfId="0" applyNumberFormat="1" applyFont="1" applyBorder="1" applyAlignment="1">
      <alignment horizontal="center" vertical="center"/>
    </xf>
    <xf numFmtId="183" fontId="12" fillId="0" borderId="10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1_分配方案_13" xfId="62"/>
    <cellStyle name="60% - 强调文字颜色 6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26"/>
  <sheetViews>
    <sheetView tabSelected="1" workbookViewId="0" topLeftCell="A1">
      <pane ySplit="5" topLeftCell="A63" activePane="bottomLeft" state="frozen"/>
      <selection pane="bottomLeft" activeCell="U106" sqref="U106"/>
    </sheetView>
  </sheetViews>
  <sheetFormatPr defaultColWidth="9.00390625" defaultRowHeight="14.25"/>
  <cols>
    <col min="1" max="1" width="34.125" style="8" customWidth="1"/>
    <col min="2" max="2" width="11.125" style="9" hidden="1" customWidth="1"/>
    <col min="3" max="3" width="8.75390625" style="8" hidden="1" customWidth="1"/>
    <col min="4" max="4" width="12.375" style="10" hidden="1" customWidth="1"/>
    <col min="5" max="5" width="8.25390625" style="11" hidden="1" customWidth="1"/>
    <col min="6" max="6" width="7.50390625" style="8" hidden="1" customWidth="1"/>
    <col min="7" max="7" width="13.00390625" style="10" hidden="1" customWidth="1"/>
    <col min="8" max="8" width="7.25390625" style="8" hidden="1" customWidth="1"/>
    <col min="9" max="9" width="11.625" style="12" hidden="1" customWidth="1"/>
    <col min="10" max="10" width="12.875" style="10" hidden="1" customWidth="1"/>
    <col min="11" max="11" width="8.125" style="13" hidden="1" customWidth="1"/>
    <col min="12" max="12" width="10.50390625" style="8" hidden="1" customWidth="1"/>
    <col min="13" max="13" width="12.00390625" style="10" hidden="1" customWidth="1"/>
    <col min="14" max="14" width="17.25390625" style="10" hidden="1" customWidth="1"/>
    <col min="15" max="15" width="23.75390625" style="14" customWidth="1"/>
    <col min="16" max="16" width="24.125" style="15" customWidth="1"/>
    <col min="17" max="234" width="9.00390625" style="7" customWidth="1"/>
    <col min="235" max="16384" width="9.00390625" style="16" customWidth="1"/>
  </cols>
  <sheetData>
    <row r="1" ht="30" customHeight="1">
      <c r="A1" s="17" t="s">
        <v>0</v>
      </c>
    </row>
    <row r="2" spans="1:16" ht="42" customHeight="1">
      <c r="A2" s="18" t="s">
        <v>1</v>
      </c>
      <c r="B2" s="18"/>
      <c r="C2" s="18"/>
      <c r="D2" s="18"/>
      <c r="E2" s="18"/>
      <c r="F2" s="18"/>
      <c r="G2" s="19"/>
      <c r="H2" s="18"/>
      <c r="I2" s="18"/>
      <c r="J2" s="18"/>
      <c r="K2" s="18"/>
      <c r="L2" s="18"/>
      <c r="M2" s="18"/>
      <c r="N2" s="18"/>
      <c r="O2" s="50"/>
      <c r="P2" s="51"/>
    </row>
    <row r="3" spans="1:16" ht="24" customHeight="1">
      <c r="A3" s="20"/>
      <c r="B3" s="20"/>
      <c r="C3" s="20"/>
      <c r="D3" s="20"/>
      <c r="E3" s="20"/>
      <c r="F3" s="20"/>
      <c r="G3" s="21"/>
      <c r="H3" s="20"/>
      <c r="I3" s="20"/>
      <c r="J3" s="52"/>
      <c r="K3" s="20"/>
      <c r="L3" s="20"/>
      <c r="M3" s="52"/>
      <c r="N3" s="52"/>
      <c r="O3" s="53"/>
      <c r="P3" s="54" t="s">
        <v>2</v>
      </c>
    </row>
    <row r="4" spans="1:234" s="1" customFormat="1" ht="28.5" customHeight="1">
      <c r="A4" s="22" t="s">
        <v>3</v>
      </c>
      <c r="B4" s="23" t="s">
        <v>4</v>
      </c>
      <c r="C4" s="22"/>
      <c r="D4" s="22"/>
      <c r="E4" s="22" t="s">
        <v>5</v>
      </c>
      <c r="F4" s="22"/>
      <c r="G4" s="24"/>
      <c r="H4" s="22" t="s">
        <v>6</v>
      </c>
      <c r="I4" s="22"/>
      <c r="J4" s="22"/>
      <c r="K4" s="22" t="s">
        <v>7</v>
      </c>
      <c r="L4" s="22"/>
      <c r="M4" s="22"/>
      <c r="N4" s="22" t="s">
        <v>8</v>
      </c>
      <c r="O4" s="24" t="s">
        <v>9</v>
      </c>
      <c r="P4" s="55" t="s">
        <v>10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</row>
    <row r="5" spans="1:234" s="2" customFormat="1" ht="22.5" customHeight="1">
      <c r="A5" s="25" t="s">
        <v>11</v>
      </c>
      <c r="B5" s="26" t="e">
        <f>B7+#REF!+#REF!+#REF!+#REF!+#REF!+B23+#REF!+#REF!+#REF!+B28+#REF!+#REF!+#REF!+#REF!+B34+B40+#REF!+#REF!+#REF!+B47+B43+B52+#REF!+#REF!+#REF!+#REF!+B60+#REF!+#REF!+B65+#REF!+#REF!+#REF!+#REF!+B71+#REF!+#REF!+#REF!+B78+B82+#REF!+#REF!+#REF!+#REF!+B86+#REF!+#REF!+#REF!+B15</f>
        <v>#REF!</v>
      </c>
      <c r="C5" s="27">
        <f>SUM(C7:C92)</f>
        <v>1.5596249734342555</v>
      </c>
      <c r="D5" s="28" t="e">
        <f>D7+#REF!+#REF!+#REF!+#REF!+#REF!+D23+#REF!+#REF!+#REF!+D28+#REF!+#REF!+#REF!+#REF!+D34+D40+#REF!+#REF!+#REF!+D47+D43+D52+#REF!+#REF!+#REF!+#REF!+D60+#REF!+#REF!+D65+#REF!+#REF!+#REF!+#REF!+D71+#REF!+#REF!+#REF!+D78+D82+#REF!+#REF!+#REF!+#REF!+D86+#REF!+#REF!+#REF!+D15</f>
        <v>#REF!</v>
      </c>
      <c r="E5" s="29"/>
      <c r="F5" s="29"/>
      <c r="G5" s="28" t="e">
        <f>G7+#REF!+#REF!+#REF!+#REF!+#REF!+G23+#REF!+#REF!+#REF!+G28+#REF!+#REF!+#REF!+#REF!+G34+G40+#REF!+#REF!+#REF!+G47+G43+G52+#REF!+#REF!+#REF!+#REF!+G60+#REF!+#REF!+G65+#REF!+#REF!+#REF!+#REF!+G71+#REF!+#REF!+#REF!+G78+G82+#REF!+#REF!+#REF!+#REF!+G86+#REF!+#REF!+#REF!+G15</f>
        <v>#REF!</v>
      </c>
      <c r="H5" s="27">
        <f>SUM(H7:H92)</f>
        <v>66</v>
      </c>
      <c r="I5" s="27">
        <f>SUM(I7:I92)</f>
        <v>1.6190476190476175</v>
      </c>
      <c r="J5" s="28" t="e">
        <f>J7+#REF!+#REF!+#REF!+#REF!+#REF!+J23+#REF!+#REF!+#REF!+J28+#REF!+#REF!+#REF!+#REF!+J34+J40+#REF!+#REF!+#REF!+J47+J43+J52+#REF!+#REF!+#REF!+#REF!+J60+#REF!+#REF!+J65+#REF!+#REF!+#REF!+#REF!+J71+#REF!+#REF!+#REF!+J78+J82+#REF!+#REF!+#REF!+#REF!+J86+#REF!+#REF!+#REF!+J15</f>
        <v>#REF!</v>
      </c>
      <c r="K5" s="56">
        <f>SUM(K7:K92)</f>
        <v>31480</v>
      </c>
      <c r="L5" s="27">
        <f>SUM(L7:L92)</f>
        <v>1.6391287734046625</v>
      </c>
      <c r="M5" s="28" t="e">
        <f>M7+#REF!+#REF!+#REF!+#REF!+#REF!+M23+#REF!+#REF!+#REF!+M28+#REF!+#REF!+#REF!+#REF!+M34+M40+#REF!+#REF!+#REF!+M47+M43+M52+#REF!+#REF!+#REF!+#REF!+M60+#REF!+#REF!+M65+#REF!+#REF!+#REF!+#REF!+M71+#REF!+#REF!+#REF!+M78+M82+#REF!+#REF!+#REF!+#REF!+M86+#REF!+#REF!+#REF!+M15</f>
        <v>#REF!</v>
      </c>
      <c r="N5" s="28"/>
      <c r="O5" s="28">
        <f>O6+O91</f>
        <v>30000000</v>
      </c>
      <c r="P5" s="29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</row>
    <row r="6" spans="1:234" s="2" customFormat="1" ht="22.5" customHeight="1">
      <c r="A6" s="30" t="s">
        <v>12</v>
      </c>
      <c r="B6" s="26"/>
      <c r="C6" s="27"/>
      <c r="D6" s="28"/>
      <c r="E6" s="29"/>
      <c r="F6" s="29"/>
      <c r="G6" s="28"/>
      <c r="H6" s="27"/>
      <c r="I6" s="27"/>
      <c r="J6" s="28"/>
      <c r="K6" s="56"/>
      <c r="L6" s="27"/>
      <c r="M6" s="28"/>
      <c r="N6" s="28"/>
      <c r="O6" s="28">
        <f>O7+O15+O23+O28+O34+O40+O43+O47+O52+O60+O65+O71+O78+O82+O86</f>
        <v>19530509</v>
      </c>
      <c r="P6" s="29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</row>
    <row r="7" spans="1:234" s="1" customFormat="1" ht="15.75" customHeight="1">
      <c r="A7" s="31" t="s">
        <v>13</v>
      </c>
      <c r="B7" s="32">
        <f>SUM(B8:B14)</f>
        <v>1115.4</v>
      </c>
      <c r="C7" s="33"/>
      <c r="D7" s="34">
        <f>SUM(D8:D14)</f>
        <v>546542</v>
      </c>
      <c r="E7" s="32"/>
      <c r="F7" s="35"/>
      <c r="G7" s="34">
        <f>SUM(G8:G14)</f>
        <v>346982</v>
      </c>
      <c r="H7" s="36"/>
      <c r="I7" s="33"/>
      <c r="J7" s="34">
        <f>SUM(J8:J14)</f>
        <v>449997</v>
      </c>
      <c r="K7" s="36"/>
      <c r="L7" s="33"/>
      <c r="M7" s="34">
        <f>SUM(M8:M14)</f>
        <v>428939</v>
      </c>
      <c r="N7" s="34"/>
      <c r="O7" s="34">
        <f>SUM(O8:O14)</f>
        <v>1772460</v>
      </c>
      <c r="P7" s="57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</row>
    <row r="8" spans="1:16" s="1" customFormat="1" ht="15.75" customHeight="1">
      <c r="A8" s="37" t="s">
        <v>14</v>
      </c>
      <c r="B8" s="38">
        <v>560.82</v>
      </c>
      <c r="C8" s="33">
        <v>0.0949300237655136</v>
      </c>
      <c r="D8" s="39">
        <v>56959</v>
      </c>
      <c r="E8" s="38">
        <v>22.6</v>
      </c>
      <c r="F8" s="40">
        <v>0.5</v>
      </c>
      <c r="G8" s="39">
        <v>25862</v>
      </c>
      <c r="H8" s="41">
        <v>1</v>
      </c>
      <c r="I8" s="33">
        <v>0.07142857142857142</v>
      </c>
      <c r="J8" s="39">
        <v>64285</v>
      </c>
      <c r="K8" s="58">
        <v>344</v>
      </c>
      <c r="L8" s="33">
        <v>0.053825692379909244</v>
      </c>
      <c r="M8" s="39">
        <v>48443</v>
      </c>
      <c r="N8" s="39" t="s">
        <v>15</v>
      </c>
      <c r="O8" s="39">
        <f>ROUND(M8+J8+G8+D8,0)</f>
        <v>195549</v>
      </c>
      <c r="P8" s="37"/>
    </row>
    <row r="9" spans="1:16" s="1" customFormat="1" ht="15.75" customHeight="1">
      <c r="A9" s="37" t="s">
        <v>16</v>
      </c>
      <c r="B9" s="38">
        <v>84.06</v>
      </c>
      <c r="C9" s="33">
        <f aca="true" t="shared" si="0" ref="C9:C15">B9/6116.9</f>
        <v>0.013742255063839528</v>
      </c>
      <c r="D9" s="39">
        <f aca="true" t="shared" si="1" ref="D9:D15">ROUND(C9*5400000,0)</f>
        <v>74208</v>
      </c>
      <c r="E9" s="38">
        <v>12.9</v>
      </c>
      <c r="F9" s="40">
        <v>1</v>
      </c>
      <c r="G9" s="39">
        <f>ROUND(5400000/82.4*F9,0)</f>
        <v>65534</v>
      </c>
      <c r="H9" s="41">
        <v>0</v>
      </c>
      <c r="I9" s="33">
        <f aca="true" t="shared" si="2" ref="I9:I14">H9/84</f>
        <v>0</v>
      </c>
      <c r="J9" s="39">
        <f>ROUND(I9*8100000,0)</f>
        <v>0</v>
      </c>
      <c r="K9" s="58">
        <v>399</v>
      </c>
      <c r="L9" s="33">
        <f aca="true" t="shared" si="3" ref="L9:L15">K9/39255</f>
        <v>0.010164310278945357</v>
      </c>
      <c r="M9" s="39">
        <f aca="true" t="shared" si="4" ref="M9:M15">ROUND(L9*8100000,0)</f>
        <v>82331</v>
      </c>
      <c r="N9" s="39" t="s">
        <v>15</v>
      </c>
      <c r="O9" s="39">
        <f aca="true" t="shared" si="5" ref="O9:O15">ROUND(M9+J9+G9+D9,0)</f>
        <v>222073</v>
      </c>
      <c r="P9" s="37"/>
    </row>
    <row r="10" spans="1:16" s="1" customFormat="1" ht="15.75" customHeight="1">
      <c r="A10" s="37" t="s">
        <v>17</v>
      </c>
      <c r="B10" s="38">
        <v>169.34</v>
      </c>
      <c r="C10" s="33">
        <f t="shared" si="0"/>
        <v>0.027683957560202064</v>
      </c>
      <c r="D10" s="39">
        <f t="shared" si="1"/>
        <v>149493</v>
      </c>
      <c r="E10" s="38">
        <v>13.2</v>
      </c>
      <c r="F10" s="40">
        <v>1</v>
      </c>
      <c r="G10" s="39">
        <f>ROUND(5400000/82.4*F10,0)+1</f>
        <v>65535</v>
      </c>
      <c r="H10" s="41">
        <v>1</v>
      </c>
      <c r="I10" s="33">
        <f t="shared" si="2"/>
        <v>0.011904761904761904</v>
      </c>
      <c r="J10" s="39">
        <f>ROUND(I10*8100000,0)-1</f>
        <v>96428</v>
      </c>
      <c r="K10" s="58">
        <v>240</v>
      </c>
      <c r="L10" s="33">
        <f t="shared" si="3"/>
        <v>0.00611387084447841</v>
      </c>
      <c r="M10" s="39">
        <f t="shared" si="4"/>
        <v>49522</v>
      </c>
      <c r="N10" s="39" t="s">
        <v>15</v>
      </c>
      <c r="O10" s="39">
        <f t="shared" si="5"/>
        <v>360978</v>
      </c>
      <c r="P10" s="37"/>
    </row>
    <row r="11" spans="1:16" s="1" customFormat="1" ht="15.75" customHeight="1">
      <c r="A11" s="37" t="s">
        <v>18</v>
      </c>
      <c r="B11" s="38">
        <v>82.99</v>
      </c>
      <c r="C11" s="33">
        <f t="shared" si="0"/>
        <v>0.013567329856626722</v>
      </c>
      <c r="D11" s="39">
        <f t="shared" si="1"/>
        <v>73264</v>
      </c>
      <c r="E11" s="38">
        <v>17.2</v>
      </c>
      <c r="F11" s="40">
        <v>0.8</v>
      </c>
      <c r="G11" s="39">
        <f>ROUND(5400000/82.4*F11,0)+1</f>
        <v>52428</v>
      </c>
      <c r="H11" s="41">
        <v>1</v>
      </c>
      <c r="I11" s="33">
        <f t="shared" si="2"/>
        <v>0.011904761904761904</v>
      </c>
      <c r="J11" s="39">
        <f>ROUND(I11*8100000,0)-1</f>
        <v>96428</v>
      </c>
      <c r="K11" s="58">
        <v>251</v>
      </c>
      <c r="L11" s="33">
        <f t="shared" si="3"/>
        <v>0.006394089924850337</v>
      </c>
      <c r="M11" s="39">
        <f t="shared" si="4"/>
        <v>51792</v>
      </c>
      <c r="N11" s="39" t="s">
        <v>15</v>
      </c>
      <c r="O11" s="39">
        <f t="shared" si="5"/>
        <v>273912</v>
      </c>
      <c r="P11" s="37"/>
    </row>
    <row r="12" spans="1:16" s="1" customFormat="1" ht="15.75" customHeight="1">
      <c r="A12" s="37" t="s">
        <v>19</v>
      </c>
      <c r="B12" s="38">
        <v>134.44</v>
      </c>
      <c r="C12" s="33">
        <f t="shared" si="0"/>
        <v>0.02197845313802743</v>
      </c>
      <c r="D12" s="39">
        <f t="shared" si="1"/>
        <v>118684</v>
      </c>
      <c r="E12" s="38">
        <v>15.1</v>
      </c>
      <c r="F12" s="40">
        <v>0.8</v>
      </c>
      <c r="G12" s="39">
        <f>ROUND(5400000/82.4*F12,0)</f>
        <v>52427</v>
      </c>
      <c r="H12" s="41">
        <v>0</v>
      </c>
      <c r="I12" s="33">
        <f t="shared" si="2"/>
        <v>0</v>
      </c>
      <c r="J12" s="39">
        <f>ROUND(I12*8100000,0)</f>
        <v>0</v>
      </c>
      <c r="K12" s="58">
        <v>512</v>
      </c>
      <c r="L12" s="33">
        <f t="shared" si="3"/>
        <v>0.013042924468220609</v>
      </c>
      <c r="M12" s="39">
        <f t="shared" si="4"/>
        <v>105648</v>
      </c>
      <c r="N12" s="39" t="s">
        <v>15</v>
      </c>
      <c r="O12" s="39">
        <f t="shared" si="5"/>
        <v>276759</v>
      </c>
      <c r="P12" s="37"/>
    </row>
    <row r="13" spans="1:16" s="1" customFormat="1" ht="15.75" customHeight="1">
      <c r="A13" s="37" t="s">
        <v>20</v>
      </c>
      <c r="B13" s="38">
        <v>27.88</v>
      </c>
      <c r="C13" s="33">
        <f t="shared" si="0"/>
        <v>0.004557864277656983</v>
      </c>
      <c r="D13" s="39">
        <f t="shared" si="1"/>
        <v>24612</v>
      </c>
      <c r="E13" s="38">
        <v>16</v>
      </c>
      <c r="F13" s="40">
        <v>0.8</v>
      </c>
      <c r="G13" s="39">
        <f>ROUND(5400000/82.4*F13,0)+1</f>
        <v>52428</v>
      </c>
      <c r="H13" s="41">
        <v>1</v>
      </c>
      <c r="I13" s="33">
        <f t="shared" si="2"/>
        <v>0.011904761904761904</v>
      </c>
      <c r="J13" s="39">
        <f>ROUND(I13*8100000,0)-1</f>
        <v>96428</v>
      </c>
      <c r="K13" s="58">
        <v>118</v>
      </c>
      <c r="L13" s="33">
        <f t="shared" si="3"/>
        <v>0.0030059864985352183</v>
      </c>
      <c r="M13" s="39">
        <f t="shared" si="4"/>
        <v>24348</v>
      </c>
      <c r="N13" s="39" t="s">
        <v>15</v>
      </c>
      <c r="O13" s="39">
        <f t="shared" si="5"/>
        <v>197816</v>
      </c>
      <c r="P13" s="37"/>
    </row>
    <row r="14" spans="1:16" s="1" customFormat="1" ht="15.75" customHeight="1">
      <c r="A14" s="37" t="s">
        <v>21</v>
      </c>
      <c r="B14" s="38">
        <v>55.87</v>
      </c>
      <c r="C14" s="33">
        <f t="shared" si="0"/>
        <v>0.009133711520541451</v>
      </c>
      <c r="D14" s="39">
        <f t="shared" si="1"/>
        <v>49322</v>
      </c>
      <c r="E14" s="38">
        <v>24.6</v>
      </c>
      <c r="F14" s="40">
        <v>0.5</v>
      </c>
      <c r="G14" s="39">
        <f>ROUND(5400000/82.4*F14,0)+1</f>
        <v>32768</v>
      </c>
      <c r="H14" s="41">
        <v>1</v>
      </c>
      <c r="I14" s="33">
        <f t="shared" si="2"/>
        <v>0.011904761904761904</v>
      </c>
      <c r="J14" s="39">
        <f>ROUND(I14*8100000,0)-1</f>
        <v>96428</v>
      </c>
      <c r="K14" s="58">
        <v>324</v>
      </c>
      <c r="L14" s="33">
        <f t="shared" si="3"/>
        <v>0.008253725640045855</v>
      </c>
      <c r="M14" s="39">
        <f t="shared" si="4"/>
        <v>66855</v>
      </c>
      <c r="N14" s="39" t="s">
        <v>15</v>
      </c>
      <c r="O14" s="39">
        <f t="shared" si="5"/>
        <v>245373</v>
      </c>
      <c r="P14" s="57"/>
    </row>
    <row r="15" spans="1:234" s="1" customFormat="1" ht="15.75" customHeight="1">
      <c r="A15" s="31" t="s">
        <v>22</v>
      </c>
      <c r="B15" s="32">
        <f aca="true" t="shared" si="6" ref="B15:G15">SUM(B16:B22)</f>
        <v>487.6</v>
      </c>
      <c r="C15" s="42"/>
      <c r="D15" s="34">
        <f t="shared" si="6"/>
        <v>197702</v>
      </c>
      <c r="E15" s="34"/>
      <c r="F15" s="34"/>
      <c r="G15" s="34">
        <f t="shared" si="6"/>
        <v>408370</v>
      </c>
      <c r="H15" s="34"/>
      <c r="I15" s="34"/>
      <c r="J15" s="34">
        <f>SUM(J16:J22)</f>
        <v>546425</v>
      </c>
      <c r="K15" s="34"/>
      <c r="L15" s="34"/>
      <c r="M15" s="34">
        <f>SUM(M16:M22)</f>
        <v>690431</v>
      </c>
      <c r="N15" s="34"/>
      <c r="O15" s="34">
        <f>SUM(O16:O22)</f>
        <v>1842928</v>
      </c>
      <c r="P15" s="57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</row>
    <row r="16" spans="1:16" s="1" customFormat="1" ht="15.75" customHeight="1">
      <c r="A16" s="37" t="s">
        <v>14</v>
      </c>
      <c r="B16" s="38">
        <v>297.92</v>
      </c>
      <c r="C16" s="33">
        <f>B16/5907.72</f>
        <v>0.050428930281055974</v>
      </c>
      <c r="D16" s="39">
        <f>ROUND(C16*600000,0)</f>
        <v>30257</v>
      </c>
      <c r="E16" s="38">
        <v>15.7</v>
      </c>
      <c r="F16" s="40">
        <v>0.8</v>
      </c>
      <c r="G16" s="39">
        <f>ROUND(F16/11.6*600000,0)+1</f>
        <v>41380</v>
      </c>
      <c r="H16" s="41">
        <v>1</v>
      </c>
      <c r="I16" s="33">
        <f>H16/14</f>
        <v>0.07142857142857142</v>
      </c>
      <c r="J16" s="39">
        <f>ROUND(I16*900000,0)-1</f>
        <v>64285</v>
      </c>
      <c r="K16" s="58">
        <v>951</v>
      </c>
      <c r="L16" s="33">
        <f>K16/6391</f>
        <v>0.14880300422469098</v>
      </c>
      <c r="M16" s="39">
        <f>ROUND(L16*900000,0)</f>
        <v>133923</v>
      </c>
      <c r="N16" s="39" t="s">
        <v>15</v>
      </c>
      <c r="O16" s="39">
        <f>ROUND(M16+J16+G16+D16,0)</f>
        <v>269845</v>
      </c>
      <c r="P16" s="37"/>
    </row>
    <row r="17" spans="1:16" s="1" customFormat="1" ht="15.75" customHeight="1">
      <c r="A17" s="37" t="s">
        <v>23</v>
      </c>
      <c r="B17" s="38">
        <v>21.74</v>
      </c>
      <c r="C17" s="33">
        <f aca="true" t="shared" si="7" ref="C17:C26">B17/6116.9</f>
        <v>0.003554087854959211</v>
      </c>
      <c r="D17" s="39">
        <f aca="true" t="shared" si="8" ref="D17:D20">ROUND(C17*5400000,0)-1</f>
        <v>19191</v>
      </c>
      <c r="E17" s="38">
        <v>13.1</v>
      </c>
      <c r="F17" s="40">
        <v>1</v>
      </c>
      <c r="G17" s="39">
        <f aca="true" t="shared" si="9" ref="G17:G26">ROUND(5400000/82.4*F17,0)</f>
        <v>65534</v>
      </c>
      <c r="H17" s="41"/>
      <c r="I17" s="33">
        <f aca="true" t="shared" si="10" ref="I17:I26">H17/84</f>
        <v>0</v>
      </c>
      <c r="J17" s="39">
        <f>ROUND(I17*8100000,0)</f>
        <v>0</v>
      </c>
      <c r="K17" s="58">
        <v>306</v>
      </c>
      <c r="L17" s="33">
        <f aca="true" t="shared" si="11" ref="L17:L26">K17/39255</f>
        <v>0.007795185326709973</v>
      </c>
      <c r="M17" s="39">
        <f aca="true" t="shared" si="12" ref="M17:M26">ROUND(L17*8100000,0)</f>
        <v>63141</v>
      </c>
      <c r="N17" s="39" t="s">
        <v>15</v>
      </c>
      <c r="O17" s="39">
        <f aca="true" t="shared" si="13" ref="O17:O22">ROUND(M17+J17+G17+D17,0)</f>
        <v>147866</v>
      </c>
      <c r="P17" s="37"/>
    </row>
    <row r="18" spans="1:16" s="1" customFormat="1" ht="15.75" customHeight="1">
      <c r="A18" s="37" t="s">
        <v>24</v>
      </c>
      <c r="B18" s="38">
        <v>41.73</v>
      </c>
      <c r="C18" s="33">
        <f t="shared" si="7"/>
        <v>0.0068220830812993506</v>
      </c>
      <c r="D18" s="39">
        <f t="shared" si="8"/>
        <v>36838</v>
      </c>
      <c r="E18" s="38">
        <v>12.4</v>
      </c>
      <c r="F18" s="40">
        <v>1</v>
      </c>
      <c r="G18" s="39">
        <f t="shared" si="9"/>
        <v>65534</v>
      </c>
      <c r="H18" s="41">
        <v>1</v>
      </c>
      <c r="I18" s="33">
        <f t="shared" si="10"/>
        <v>0.011904761904761904</v>
      </c>
      <c r="J18" s="39">
        <f>ROUND(I18*8100000,0)-1</f>
        <v>96428</v>
      </c>
      <c r="K18" s="58">
        <v>527</v>
      </c>
      <c r="L18" s="33">
        <f t="shared" si="11"/>
        <v>0.013425041396000509</v>
      </c>
      <c r="M18" s="39">
        <f t="shared" si="12"/>
        <v>108743</v>
      </c>
      <c r="N18" s="39" t="s">
        <v>15</v>
      </c>
      <c r="O18" s="39">
        <f t="shared" si="13"/>
        <v>307543</v>
      </c>
      <c r="P18" s="37"/>
    </row>
    <row r="19" spans="1:16" s="1" customFormat="1" ht="15.75" customHeight="1">
      <c r="A19" s="37" t="s">
        <v>25</v>
      </c>
      <c r="B19" s="38">
        <v>21.61</v>
      </c>
      <c r="C19" s="33">
        <f t="shared" si="7"/>
        <v>0.0035328352596903662</v>
      </c>
      <c r="D19" s="39">
        <f t="shared" si="8"/>
        <v>19076</v>
      </c>
      <c r="E19" s="38">
        <v>15.4</v>
      </c>
      <c r="F19" s="40">
        <v>0.8</v>
      </c>
      <c r="G19" s="39">
        <f t="shared" si="9"/>
        <v>52427</v>
      </c>
      <c r="H19" s="41">
        <v>1</v>
      </c>
      <c r="I19" s="33">
        <f t="shared" si="10"/>
        <v>0.011904761904761904</v>
      </c>
      <c r="J19" s="39">
        <f>ROUND(I19*8100000,0)-1</f>
        <v>96428</v>
      </c>
      <c r="K19" s="58">
        <v>250</v>
      </c>
      <c r="L19" s="33">
        <f t="shared" si="11"/>
        <v>0.006368615462998344</v>
      </c>
      <c r="M19" s="39">
        <f t="shared" si="12"/>
        <v>51586</v>
      </c>
      <c r="N19" s="39" t="s">
        <v>15</v>
      </c>
      <c r="O19" s="39">
        <f t="shared" si="13"/>
        <v>219517</v>
      </c>
      <c r="P19" s="37"/>
    </row>
    <row r="20" spans="1:16" s="3" customFormat="1" ht="15.75" customHeight="1">
      <c r="A20" s="37" t="s">
        <v>26</v>
      </c>
      <c r="B20" s="38">
        <v>31.97</v>
      </c>
      <c r="C20" s="33">
        <f t="shared" si="7"/>
        <v>0.005226503621115271</v>
      </c>
      <c r="D20" s="39">
        <f t="shared" si="8"/>
        <v>28222</v>
      </c>
      <c r="E20" s="38">
        <v>14.6</v>
      </c>
      <c r="F20" s="40">
        <v>1</v>
      </c>
      <c r="G20" s="39">
        <f t="shared" si="9"/>
        <v>65534</v>
      </c>
      <c r="H20" s="41">
        <v>1</v>
      </c>
      <c r="I20" s="33">
        <f t="shared" si="10"/>
        <v>0.011904761904761904</v>
      </c>
      <c r="J20" s="39">
        <f>ROUND(I20*8100000,0)-1</f>
        <v>96428</v>
      </c>
      <c r="K20" s="58">
        <v>591</v>
      </c>
      <c r="L20" s="33">
        <f t="shared" si="11"/>
        <v>0.015055406954528085</v>
      </c>
      <c r="M20" s="39">
        <f t="shared" si="12"/>
        <v>121949</v>
      </c>
      <c r="N20" s="39" t="s">
        <v>15</v>
      </c>
      <c r="O20" s="39">
        <f t="shared" si="13"/>
        <v>312133</v>
      </c>
      <c r="P20" s="37"/>
    </row>
    <row r="21" spans="1:16" s="3" customFormat="1" ht="15.75" customHeight="1">
      <c r="A21" s="37" t="s">
        <v>27</v>
      </c>
      <c r="B21" s="38">
        <v>31.63</v>
      </c>
      <c r="C21" s="33">
        <f t="shared" si="7"/>
        <v>0.005170919910412137</v>
      </c>
      <c r="D21" s="39">
        <f>ROUND(C21*5400000,0)</f>
        <v>27923</v>
      </c>
      <c r="E21" s="38">
        <v>18.4</v>
      </c>
      <c r="F21" s="40">
        <v>0.8</v>
      </c>
      <c r="G21" s="39">
        <f t="shared" si="9"/>
        <v>52427</v>
      </c>
      <c r="H21" s="41">
        <v>1</v>
      </c>
      <c r="I21" s="33">
        <f t="shared" si="10"/>
        <v>0.011904761904761904</v>
      </c>
      <c r="J21" s="39">
        <f>ROUND(I21*8100000,0)-1</f>
        <v>96428</v>
      </c>
      <c r="K21" s="58">
        <v>498</v>
      </c>
      <c r="L21" s="33">
        <f t="shared" si="11"/>
        <v>0.0126862820022927</v>
      </c>
      <c r="M21" s="39">
        <f t="shared" si="12"/>
        <v>102759</v>
      </c>
      <c r="N21" s="39" t="s">
        <v>15</v>
      </c>
      <c r="O21" s="39">
        <f t="shared" si="13"/>
        <v>279537</v>
      </c>
      <c r="P21" s="37"/>
    </row>
    <row r="22" spans="1:16" s="3" customFormat="1" ht="15.75" customHeight="1">
      <c r="A22" s="37" t="s">
        <v>28</v>
      </c>
      <c r="B22" s="38">
        <v>41</v>
      </c>
      <c r="C22" s="33">
        <f t="shared" si="7"/>
        <v>0.006702741584789682</v>
      </c>
      <c r="D22" s="39">
        <f>ROUND(C22*5400000,0)</f>
        <v>36195</v>
      </c>
      <c r="E22" s="38">
        <v>14</v>
      </c>
      <c r="F22" s="40">
        <v>1</v>
      </c>
      <c r="G22" s="39">
        <f t="shared" si="9"/>
        <v>65534</v>
      </c>
      <c r="H22" s="41">
        <v>1</v>
      </c>
      <c r="I22" s="33">
        <f t="shared" si="10"/>
        <v>0.011904761904761904</v>
      </c>
      <c r="J22" s="39">
        <f>ROUND(I22*8100000,0)-1</f>
        <v>96428</v>
      </c>
      <c r="K22" s="58">
        <v>525</v>
      </c>
      <c r="L22" s="33">
        <f t="shared" si="11"/>
        <v>0.013374092472296522</v>
      </c>
      <c r="M22" s="39">
        <f t="shared" si="12"/>
        <v>108330</v>
      </c>
      <c r="N22" s="39" t="s">
        <v>15</v>
      </c>
      <c r="O22" s="39">
        <f t="shared" si="13"/>
        <v>306487</v>
      </c>
      <c r="P22" s="57"/>
    </row>
    <row r="23" spans="1:234" s="1" customFormat="1" ht="15.75" customHeight="1">
      <c r="A23" s="31" t="s">
        <v>29</v>
      </c>
      <c r="B23" s="32">
        <f aca="true" t="shared" si="14" ref="B23:G23">SUM(B24:B27)</f>
        <v>443.43</v>
      </c>
      <c r="C23" s="42"/>
      <c r="D23" s="28">
        <f t="shared" si="14"/>
        <v>149972</v>
      </c>
      <c r="E23" s="32"/>
      <c r="F23" s="32"/>
      <c r="G23" s="28">
        <f t="shared" si="14"/>
        <v>179001</v>
      </c>
      <c r="H23" s="36"/>
      <c r="I23" s="42"/>
      <c r="J23" s="28">
        <f>SUM(J24:J27)</f>
        <v>353569</v>
      </c>
      <c r="K23" s="36"/>
      <c r="L23" s="33"/>
      <c r="M23" s="28">
        <f>SUM(M24:M27)</f>
        <v>454232</v>
      </c>
      <c r="N23" s="28"/>
      <c r="O23" s="28">
        <f>SUM(O24:O27)</f>
        <v>1136774</v>
      </c>
      <c r="P23" s="57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</row>
    <row r="24" spans="1:16" s="3" customFormat="1" ht="15.75" customHeight="1">
      <c r="A24" s="37" t="s">
        <v>14</v>
      </c>
      <c r="B24" s="38">
        <v>309.11</v>
      </c>
      <c r="C24" s="33">
        <f>B24/5907.72</f>
        <v>0.05232306202731341</v>
      </c>
      <c r="D24" s="39">
        <f>ROUND(C24*600000,0)</f>
        <v>31394</v>
      </c>
      <c r="E24" s="38">
        <v>16.7</v>
      </c>
      <c r="F24" s="40">
        <v>0.8</v>
      </c>
      <c r="G24" s="39">
        <f>ROUND(F24/11.6*600000,0)+1</f>
        <v>41380</v>
      </c>
      <c r="H24" s="41">
        <v>1</v>
      </c>
      <c r="I24" s="33">
        <f>H24/14</f>
        <v>0.07142857142857142</v>
      </c>
      <c r="J24" s="39">
        <f>ROUND(I24*900000,0)-1</f>
        <v>64285</v>
      </c>
      <c r="K24" s="58">
        <v>402</v>
      </c>
      <c r="L24" s="33">
        <f>K24/6391</f>
        <v>0.06290095446721952</v>
      </c>
      <c r="M24" s="39">
        <f>ROUND(L24*900000,0)</f>
        <v>56611</v>
      </c>
      <c r="N24" s="39" t="s">
        <v>15</v>
      </c>
      <c r="O24" s="39">
        <f>ROUND(M24+J24+G24+D24,0)</f>
        <v>193670</v>
      </c>
      <c r="P24" s="37"/>
    </row>
    <row r="25" spans="1:16" s="3" customFormat="1" ht="15.75" customHeight="1">
      <c r="A25" s="37" t="s">
        <v>30</v>
      </c>
      <c r="B25" s="38">
        <v>49.01</v>
      </c>
      <c r="C25" s="33">
        <f>B25/6116.9</f>
        <v>0.00801222841635469</v>
      </c>
      <c r="D25" s="39">
        <f>ROUND(C25*5400000,0)</f>
        <v>43266</v>
      </c>
      <c r="E25" s="38">
        <v>21.9</v>
      </c>
      <c r="F25" s="40">
        <v>0.5</v>
      </c>
      <c r="G25" s="39">
        <f>ROUND(5400000/82.4*F25,0)</f>
        <v>32767</v>
      </c>
      <c r="H25" s="41">
        <v>1</v>
      </c>
      <c r="I25" s="33">
        <f>H25/84</f>
        <v>0.011904761904761904</v>
      </c>
      <c r="J25" s="39">
        <f>ROUND(I25*8100000,0)-1</f>
        <v>96428</v>
      </c>
      <c r="K25" s="58">
        <v>1125</v>
      </c>
      <c r="L25" s="33">
        <f>K25/39255</f>
        <v>0.02865876958349255</v>
      </c>
      <c r="M25" s="39">
        <f>ROUND(L25*8100000,0)-1</f>
        <v>232135</v>
      </c>
      <c r="N25" s="39" t="s">
        <v>15</v>
      </c>
      <c r="O25" s="39">
        <f>ROUND(M25+J25+G25+D25,0)</f>
        <v>404596</v>
      </c>
      <c r="P25" s="37"/>
    </row>
    <row r="26" spans="1:16" s="3" customFormat="1" ht="15.75" customHeight="1">
      <c r="A26" s="37" t="s">
        <v>31</v>
      </c>
      <c r="B26" s="38">
        <v>46.12</v>
      </c>
      <c r="C26" s="33">
        <f>B26/6116.9</f>
        <v>0.007539766875378051</v>
      </c>
      <c r="D26" s="39">
        <f>ROUND(C26*5400000,0)</f>
        <v>40715</v>
      </c>
      <c r="E26" s="38">
        <v>16.8</v>
      </c>
      <c r="F26" s="40">
        <v>0.8</v>
      </c>
      <c r="G26" s="39">
        <f>ROUND(5400000/82.4*F26,0)</f>
        <v>52427</v>
      </c>
      <c r="H26" s="41">
        <v>1</v>
      </c>
      <c r="I26" s="33">
        <f>H26/84</f>
        <v>0.011904761904761904</v>
      </c>
      <c r="J26" s="39">
        <f>ROUND(I26*8100000,0)-1</f>
        <v>96428</v>
      </c>
      <c r="K26" s="58">
        <v>513</v>
      </c>
      <c r="L26" s="33">
        <f>K26/39255</f>
        <v>0.013068398930072602</v>
      </c>
      <c r="M26" s="39">
        <f>ROUND(L26*8100000,0)-1</f>
        <v>105853</v>
      </c>
      <c r="N26" s="39" t="s">
        <v>15</v>
      </c>
      <c r="O26" s="39">
        <f>ROUND(M26+J26+G26+D26,0)</f>
        <v>295423</v>
      </c>
      <c r="P26" s="37"/>
    </row>
    <row r="27" spans="1:16" s="3" customFormat="1" ht="15.75" customHeight="1">
      <c r="A27" s="37" t="s">
        <v>32</v>
      </c>
      <c r="B27" s="38">
        <v>39.19</v>
      </c>
      <c r="C27" s="33">
        <f>B27/6116.9</f>
        <v>0.006406840066046527</v>
      </c>
      <c r="D27" s="39">
        <f>ROUND(C27*5400000,0)</f>
        <v>34597</v>
      </c>
      <c r="E27" s="38">
        <v>15.7</v>
      </c>
      <c r="F27" s="40">
        <v>0.8</v>
      </c>
      <c r="G27" s="39">
        <f>ROUND(5400000/82.4*F27,0)</f>
        <v>52427</v>
      </c>
      <c r="H27" s="41">
        <v>1</v>
      </c>
      <c r="I27" s="33">
        <f>H27/84</f>
        <v>0.011904761904761904</v>
      </c>
      <c r="J27" s="39">
        <f>ROUND(I27*8100000,0)-1</f>
        <v>96428</v>
      </c>
      <c r="K27" s="58">
        <v>289</v>
      </c>
      <c r="L27" s="33">
        <f>K27/39255</f>
        <v>0.007362119475226086</v>
      </c>
      <c r="M27" s="39">
        <f>ROUND(L27*8100000,0)</f>
        <v>59633</v>
      </c>
      <c r="N27" s="39" t="s">
        <v>15</v>
      </c>
      <c r="O27" s="39">
        <f>ROUND(M27+J27+G27+D27,0)</f>
        <v>243085</v>
      </c>
      <c r="P27" s="37"/>
    </row>
    <row r="28" spans="1:234" s="1" customFormat="1" ht="15.75" customHeight="1">
      <c r="A28" s="31" t="s">
        <v>33</v>
      </c>
      <c r="B28" s="32">
        <f aca="true" t="shared" si="15" ref="B28:G28">SUM(B29:B33)</f>
        <v>578.6899999999999</v>
      </c>
      <c r="C28" s="42"/>
      <c r="D28" s="28">
        <f t="shared" si="15"/>
        <v>169131</v>
      </c>
      <c r="E28" s="32"/>
      <c r="F28" s="32"/>
      <c r="G28" s="28">
        <f t="shared" si="15"/>
        <v>251088</v>
      </c>
      <c r="H28" s="36"/>
      <c r="I28" s="42"/>
      <c r="J28" s="28">
        <f>SUM(J29:J33)</f>
        <v>449997</v>
      </c>
      <c r="K28" s="36"/>
      <c r="L28" s="33"/>
      <c r="M28" s="28">
        <f>SUM(M29:M33)</f>
        <v>175032</v>
      </c>
      <c r="N28" s="28"/>
      <c r="O28" s="28">
        <f>SUM(O29:O33)</f>
        <v>1045248</v>
      </c>
      <c r="P28" s="57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</row>
    <row r="29" spans="1:16" s="3" customFormat="1" ht="15.75" customHeight="1">
      <c r="A29" s="37" t="s">
        <v>14</v>
      </c>
      <c r="B29" s="38">
        <v>437.43</v>
      </c>
      <c r="C29" s="33">
        <f>B29/5907.72</f>
        <v>0.07404379354471775</v>
      </c>
      <c r="D29" s="39">
        <f>ROUND(C29*600000,0)</f>
        <v>44426</v>
      </c>
      <c r="E29" s="38">
        <v>15.6</v>
      </c>
      <c r="F29" s="40">
        <v>0.8</v>
      </c>
      <c r="G29" s="39">
        <f>ROUND(F29/11.6*600000,0)+1</f>
        <v>41380</v>
      </c>
      <c r="H29" s="41">
        <v>1</v>
      </c>
      <c r="I29" s="33">
        <f>H29/14</f>
        <v>0.07142857142857142</v>
      </c>
      <c r="J29" s="39">
        <f>ROUND(I29*900000,0)-1</f>
        <v>64285</v>
      </c>
      <c r="K29" s="58">
        <v>185</v>
      </c>
      <c r="L29" s="33">
        <f>K29/6391</f>
        <v>0.028946956657800033</v>
      </c>
      <c r="M29" s="39">
        <f>ROUND(L29*900000,0)</f>
        <v>26052</v>
      </c>
      <c r="N29" s="39" t="s">
        <v>15</v>
      </c>
      <c r="O29" s="39">
        <f aca="true" t="shared" si="16" ref="O28:O33">ROUND(M29+J29+G29+D29,0)</f>
        <v>176143</v>
      </c>
      <c r="P29" s="37"/>
    </row>
    <row r="30" spans="1:16" s="3" customFormat="1" ht="15.75" customHeight="1">
      <c r="A30" s="37" t="s">
        <v>34</v>
      </c>
      <c r="B30" s="38">
        <v>23.5</v>
      </c>
      <c r="C30" s="33">
        <f>B30/6116.9</f>
        <v>0.003841815298598964</v>
      </c>
      <c r="D30" s="39">
        <f>ROUND(C30*5400000,0)</f>
        <v>20746</v>
      </c>
      <c r="E30" s="38">
        <v>17.9</v>
      </c>
      <c r="F30" s="40">
        <v>0.8</v>
      </c>
      <c r="G30" s="39">
        <f>ROUND(5400000/82.4*F30,0)</f>
        <v>52427</v>
      </c>
      <c r="H30" s="41">
        <v>1</v>
      </c>
      <c r="I30" s="33">
        <f>H30/84</f>
        <v>0.011904761904761904</v>
      </c>
      <c r="J30" s="39">
        <f>ROUND(I30*8100000,0)-1</f>
        <v>96428</v>
      </c>
      <c r="K30" s="58">
        <v>152</v>
      </c>
      <c r="L30" s="33">
        <f>K30/39255</f>
        <v>0.0038721182015029935</v>
      </c>
      <c r="M30" s="39">
        <f>ROUND(L30*8100000,0)</f>
        <v>31364</v>
      </c>
      <c r="N30" s="39" t="s">
        <v>15</v>
      </c>
      <c r="O30" s="39">
        <f t="shared" si="16"/>
        <v>200965</v>
      </c>
      <c r="P30" s="37"/>
    </row>
    <row r="31" spans="1:16" s="3" customFormat="1" ht="15.75" customHeight="1">
      <c r="A31" s="37" t="s">
        <v>35</v>
      </c>
      <c r="B31" s="38">
        <v>54.33</v>
      </c>
      <c r="C31" s="33">
        <f>B31/6116.9</f>
        <v>0.008881950007356669</v>
      </c>
      <c r="D31" s="39">
        <f>ROUND(C31*5400000,0)</f>
        <v>47963</v>
      </c>
      <c r="E31" s="38">
        <v>20</v>
      </c>
      <c r="F31" s="40">
        <v>0.8</v>
      </c>
      <c r="G31" s="39">
        <f>ROUND(5400000/82.4*F31,0)</f>
        <v>52427</v>
      </c>
      <c r="H31" s="41">
        <v>1</v>
      </c>
      <c r="I31" s="33">
        <f>H31/84</f>
        <v>0.011904761904761904</v>
      </c>
      <c r="J31" s="39">
        <f>ROUND(I31*8100000,0)-1</f>
        <v>96428</v>
      </c>
      <c r="K31" s="58">
        <v>175</v>
      </c>
      <c r="L31" s="33">
        <f>K31/39255</f>
        <v>0.004458030824098841</v>
      </c>
      <c r="M31" s="39">
        <f>ROUND(L31*8100000,0)</f>
        <v>36110</v>
      </c>
      <c r="N31" s="39" t="s">
        <v>15</v>
      </c>
      <c r="O31" s="39">
        <f t="shared" si="16"/>
        <v>232928</v>
      </c>
      <c r="P31" s="37"/>
    </row>
    <row r="32" spans="1:16" s="3" customFormat="1" ht="15.75" customHeight="1">
      <c r="A32" s="37" t="s">
        <v>36</v>
      </c>
      <c r="B32" s="38">
        <v>42.3</v>
      </c>
      <c r="C32" s="33">
        <f>B32/6116.9</f>
        <v>0.006915267537478134</v>
      </c>
      <c r="D32" s="39">
        <f>ROUND(C32*5400000,0)</f>
        <v>37342</v>
      </c>
      <c r="E32" s="38">
        <v>15.6</v>
      </c>
      <c r="F32" s="40">
        <v>0.8</v>
      </c>
      <c r="G32" s="39">
        <f>ROUND(5400000/82.4*F32,0)</f>
        <v>52427</v>
      </c>
      <c r="H32" s="41">
        <v>1</v>
      </c>
      <c r="I32" s="33">
        <f>H32/84</f>
        <v>0.011904761904761904</v>
      </c>
      <c r="J32" s="39">
        <f>ROUND(I32*8100000,0)-1</f>
        <v>96428</v>
      </c>
      <c r="K32" s="58">
        <v>328</v>
      </c>
      <c r="L32" s="33">
        <f>K32/39255</f>
        <v>0.008355623487453827</v>
      </c>
      <c r="M32" s="39">
        <f>ROUND(L32*8100000,0)</f>
        <v>67681</v>
      </c>
      <c r="N32" s="39" t="s">
        <v>15</v>
      </c>
      <c r="O32" s="39">
        <f t="shared" si="16"/>
        <v>253878</v>
      </c>
      <c r="P32" s="37"/>
    </row>
    <row r="33" spans="1:16" s="3" customFormat="1" ht="15.75" customHeight="1">
      <c r="A33" s="37" t="s">
        <v>37</v>
      </c>
      <c r="B33" s="38">
        <v>21.13</v>
      </c>
      <c r="C33" s="33">
        <f>B33/6116.9</f>
        <v>0.0034543641386977062</v>
      </c>
      <c r="D33" s="39">
        <f>ROUND(C33*5400000,0)</f>
        <v>18654</v>
      </c>
      <c r="E33" s="38">
        <v>16.1</v>
      </c>
      <c r="F33" s="40">
        <v>0.8</v>
      </c>
      <c r="G33" s="39">
        <f>ROUND(5400000/82.4*F33,0)</f>
        <v>52427</v>
      </c>
      <c r="H33" s="41">
        <v>1</v>
      </c>
      <c r="I33" s="33">
        <f>H33/84</f>
        <v>0.011904761904761904</v>
      </c>
      <c r="J33" s="39">
        <f>ROUND(I33*8100000,0)-1</f>
        <v>96428</v>
      </c>
      <c r="K33" s="58">
        <v>67</v>
      </c>
      <c r="L33" s="33">
        <f>K33/39255</f>
        <v>0.0017067889440835562</v>
      </c>
      <c r="M33" s="39">
        <f>ROUND(L33*8100000,0)</f>
        <v>13825</v>
      </c>
      <c r="N33" s="39" t="s">
        <v>15</v>
      </c>
      <c r="O33" s="39">
        <f t="shared" si="16"/>
        <v>181334</v>
      </c>
      <c r="P33" s="57"/>
    </row>
    <row r="34" spans="1:234" s="1" customFormat="1" ht="15.75" customHeight="1">
      <c r="A34" s="31" t="s">
        <v>38</v>
      </c>
      <c r="B34" s="32">
        <f aca="true" t="shared" si="17" ref="B34:G34">SUM(B35:B39)</f>
        <v>848.46</v>
      </c>
      <c r="C34" s="42"/>
      <c r="D34" s="28">
        <f t="shared" si="17"/>
        <v>375823</v>
      </c>
      <c r="E34" s="32"/>
      <c r="F34" s="32"/>
      <c r="G34" s="28">
        <f t="shared" si="17"/>
        <v>176590</v>
      </c>
      <c r="H34" s="36"/>
      <c r="I34" s="42"/>
      <c r="J34" s="28">
        <f>SUM(J35:J39)</f>
        <v>449998</v>
      </c>
      <c r="K34" s="36"/>
      <c r="L34" s="33"/>
      <c r="M34" s="28">
        <f>SUM(M35:M39)</f>
        <v>1194156</v>
      </c>
      <c r="N34" s="28"/>
      <c r="O34" s="28">
        <f>SUM(O35:O39)</f>
        <v>2196567</v>
      </c>
      <c r="P34" s="57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</row>
    <row r="35" spans="1:16" s="3" customFormat="1" ht="15.75" customHeight="1">
      <c r="A35" s="37" t="s">
        <v>14</v>
      </c>
      <c r="B35" s="38">
        <v>477.7</v>
      </c>
      <c r="C35" s="33">
        <f>B35/5907.72</f>
        <v>0.08086029805068622</v>
      </c>
      <c r="D35" s="39">
        <f>ROUND(C35*600000,0)</f>
        <v>48516</v>
      </c>
      <c r="E35" s="38">
        <v>33.6</v>
      </c>
      <c r="F35" s="40">
        <v>0.5</v>
      </c>
      <c r="G35" s="39">
        <f>ROUND(F35/11.6*600000,0)</f>
        <v>25862</v>
      </c>
      <c r="H35" s="41">
        <v>1</v>
      </c>
      <c r="I35" s="33">
        <f>H35/14</f>
        <v>0.07142857142857142</v>
      </c>
      <c r="J35" s="39">
        <f>ROUND(I35*900000,0)</f>
        <v>64286</v>
      </c>
      <c r="K35" s="58">
        <v>985</v>
      </c>
      <c r="L35" s="33">
        <f>K35/6391</f>
        <v>0.15412298544828665</v>
      </c>
      <c r="M35" s="39">
        <f>ROUND(L35*900000,0)</f>
        <v>138711</v>
      </c>
      <c r="N35" s="39" t="s">
        <v>15</v>
      </c>
      <c r="O35" s="39">
        <f>ROUND(M35+J35+G35+D35,0)</f>
        <v>277375</v>
      </c>
      <c r="P35" s="37"/>
    </row>
    <row r="36" spans="1:16" s="3" customFormat="1" ht="15.75" customHeight="1">
      <c r="A36" s="37" t="s">
        <v>39</v>
      </c>
      <c r="B36" s="38">
        <v>93.37</v>
      </c>
      <c r="C36" s="33">
        <f>B36/6116.9</f>
        <v>0.01526426784809299</v>
      </c>
      <c r="D36" s="39">
        <f>ROUND(C36*5400000,0)</f>
        <v>82427</v>
      </c>
      <c r="E36" s="38">
        <v>24.7</v>
      </c>
      <c r="F36" s="40">
        <v>0.5</v>
      </c>
      <c r="G36" s="39">
        <f>ROUND(5400000/82.4*F36,0)</f>
        <v>32767</v>
      </c>
      <c r="H36" s="41">
        <v>1</v>
      </c>
      <c r="I36" s="33">
        <f>H36/84</f>
        <v>0.011904761904761904</v>
      </c>
      <c r="J36" s="39">
        <f>ROUND(I36*8100000,0)-1</f>
        <v>96428</v>
      </c>
      <c r="K36" s="58">
        <v>1383</v>
      </c>
      <c r="L36" s="33">
        <f>K36/39255</f>
        <v>0.03523118074130684</v>
      </c>
      <c r="M36" s="39">
        <f>ROUND(L36*8100000,0)</f>
        <v>285373</v>
      </c>
      <c r="N36" s="39" t="s">
        <v>15</v>
      </c>
      <c r="O36" s="39">
        <f>ROUND(M36+J36+G36+D36,0)</f>
        <v>496995</v>
      </c>
      <c r="P36" s="37"/>
    </row>
    <row r="37" spans="1:16" s="3" customFormat="1" ht="15.75" customHeight="1">
      <c r="A37" s="37" t="s">
        <v>40</v>
      </c>
      <c r="B37" s="38">
        <v>164.46</v>
      </c>
      <c r="C37" s="33">
        <f>B37/6116.9</f>
        <v>0.026886167830110025</v>
      </c>
      <c r="D37" s="39">
        <f>ROUND(C37*5400000,0)</f>
        <v>145185</v>
      </c>
      <c r="E37" s="38">
        <v>28.8</v>
      </c>
      <c r="F37" s="40">
        <v>0.5</v>
      </c>
      <c r="G37" s="39">
        <f>ROUND(5400000/82.4*F37,0)</f>
        <v>32767</v>
      </c>
      <c r="H37" s="41">
        <v>1</v>
      </c>
      <c r="I37" s="33">
        <f>H37/84</f>
        <v>0.011904761904761904</v>
      </c>
      <c r="J37" s="39">
        <f>ROUND(I37*8100000,0)-1</f>
        <v>96428</v>
      </c>
      <c r="K37" s="58">
        <v>2261</v>
      </c>
      <c r="L37" s="33">
        <f>K37/39255</f>
        <v>0.05759775824735702</v>
      </c>
      <c r="M37" s="39">
        <f>ROUND(L37*8100000,0)</f>
        <v>466542</v>
      </c>
      <c r="N37" s="39" t="s">
        <v>15</v>
      </c>
      <c r="O37" s="39">
        <f>ROUND(M37+J37+G37+D37,0)</f>
        <v>740922</v>
      </c>
      <c r="P37" s="37"/>
    </row>
    <row r="38" spans="1:16" s="3" customFormat="1" ht="15.75" customHeight="1">
      <c r="A38" s="37" t="s">
        <v>41</v>
      </c>
      <c r="B38" s="38">
        <v>81.19</v>
      </c>
      <c r="C38" s="33">
        <f>B38/6116.9</f>
        <v>0.01327306315290425</v>
      </c>
      <c r="D38" s="39">
        <f>ROUND(C38*5400000,0)</f>
        <v>71675</v>
      </c>
      <c r="E38" s="38">
        <v>28.9</v>
      </c>
      <c r="F38" s="40">
        <v>0.5</v>
      </c>
      <c r="G38" s="39">
        <f>ROUND(5400000/82.4*F38,0)</f>
        <v>32767</v>
      </c>
      <c r="H38" s="41">
        <v>1</v>
      </c>
      <c r="I38" s="33">
        <f>H38/84</f>
        <v>0.011904761904761904</v>
      </c>
      <c r="J38" s="39">
        <f>ROUND(I38*8100000,0)-1</f>
        <v>96428</v>
      </c>
      <c r="K38" s="58">
        <v>1167</v>
      </c>
      <c r="L38" s="33">
        <f>K38/39255</f>
        <v>0.02972869698127627</v>
      </c>
      <c r="M38" s="39">
        <f>ROUND(L38*8100000,0)</f>
        <v>240802</v>
      </c>
      <c r="N38" s="39" t="s">
        <v>15</v>
      </c>
      <c r="O38" s="39">
        <f>ROUND(M38+J38+G38+D38,0)</f>
        <v>441672</v>
      </c>
      <c r="P38" s="37"/>
    </row>
    <row r="39" spans="1:16" s="3" customFormat="1" ht="15.75" customHeight="1">
      <c r="A39" s="37" t="s">
        <v>42</v>
      </c>
      <c r="B39" s="38">
        <v>31.74</v>
      </c>
      <c r="C39" s="33">
        <f>B39/6116.9</f>
        <v>0.005188902875639621</v>
      </c>
      <c r="D39" s="39">
        <f>ROUND(C39*5400000,0)</f>
        <v>28020</v>
      </c>
      <c r="E39" s="38">
        <v>16.6</v>
      </c>
      <c r="F39" s="40">
        <v>0.8</v>
      </c>
      <c r="G39" s="39">
        <f>ROUND(5400000/82.4*F39,0)</f>
        <v>52427</v>
      </c>
      <c r="H39" s="41">
        <v>1</v>
      </c>
      <c r="I39" s="33">
        <f>H39/84</f>
        <v>0.011904761904761904</v>
      </c>
      <c r="J39" s="39">
        <f>ROUND(I39*8100000,0)-1</f>
        <v>96428</v>
      </c>
      <c r="K39" s="58">
        <v>304</v>
      </c>
      <c r="L39" s="33">
        <f>K39/39255</f>
        <v>0.007744236403005987</v>
      </c>
      <c r="M39" s="39">
        <f>ROUND(L39*8100000,0)</f>
        <v>62728</v>
      </c>
      <c r="N39" s="39" t="s">
        <v>15</v>
      </c>
      <c r="O39" s="39">
        <f>ROUND(M39+J39+G39+D39,0)</f>
        <v>239603</v>
      </c>
      <c r="P39" s="57"/>
    </row>
    <row r="40" spans="1:234" s="1" customFormat="1" ht="15.75" customHeight="1">
      <c r="A40" s="31" t="s">
        <v>43</v>
      </c>
      <c r="B40" s="32">
        <f>SUM(B41:B42)</f>
        <v>336.71999999999997</v>
      </c>
      <c r="C40" s="42"/>
      <c r="D40" s="28">
        <f>SUM(D41:D42)</f>
        <v>64635</v>
      </c>
      <c r="E40" s="32"/>
      <c r="F40" s="32"/>
      <c r="G40" s="28">
        <f>SUM(G41:G42)</f>
        <v>117258</v>
      </c>
      <c r="H40" s="36"/>
      <c r="I40" s="42"/>
      <c r="J40" s="28">
        <f>SUM(J41:J42)</f>
        <v>160714</v>
      </c>
      <c r="K40" s="36"/>
      <c r="L40" s="33"/>
      <c r="M40" s="28">
        <f>SUM(M41:M42)</f>
        <v>180072</v>
      </c>
      <c r="N40" s="28"/>
      <c r="O40" s="28">
        <f>SUM(O41:O42)</f>
        <v>625443</v>
      </c>
      <c r="P40" s="57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</row>
    <row r="41" spans="1:16" s="4" customFormat="1" ht="15.75" customHeight="1">
      <c r="A41" s="37" t="s">
        <v>14</v>
      </c>
      <c r="B41" s="43">
        <v>297.76</v>
      </c>
      <c r="C41" s="44">
        <f>B41/5907.72</f>
        <v>0.05040184707467517</v>
      </c>
      <c r="D41" s="45">
        <f>ROUND(C41*600000,0)</f>
        <v>30241</v>
      </c>
      <c r="E41" s="43">
        <v>12.8</v>
      </c>
      <c r="F41" s="46">
        <v>1</v>
      </c>
      <c r="G41" s="45">
        <f>ROUND(F41/11.6*600000,0)</f>
        <v>51724</v>
      </c>
      <c r="H41" s="41">
        <v>1</v>
      </c>
      <c r="I41" s="59">
        <f>H41/14</f>
        <v>0.07142857142857142</v>
      </c>
      <c r="J41" s="45">
        <f>ROUND(I41*900000,0)</f>
        <v>64286</v>
      </c>
      <c r="K41" s="41">
        <v>486</v>
      </c>
      <c r="L41" s="44">
        <f>K41/6391</f>
        <v>0.07604443749022062</v>
      </c>
      <c r="M41" s="45">
        <f>ROUND(L41*900000,0)</f>
        <v>68440</v>
      </c>
      <c r="N41" s="39" t="s">
        <v>15</v>
      </c>
      <c r="O41" s="39">
        <v>317455</v>
      </c>
      <c r="P41" s="60" t="s">
        <v>44</v>
      </c>
    </row>
    <row r="42" spans="1:16" s="3" customFormat="1" ht="15.75" customHeight="1">
      <c r="A42" s="37" t="s">
        <v>45</v>
      </c>
      <c r="B42" s="38">
        <v>38.96</v>
      </c>
      <c r="C42" s="33">
        <f>B42/6116.9</f>
        <v>0.006369239320570878</v>
      </c>
      <c r="D42" s="39">
        <f>ROUND(C42*5400000,0)</f>
        <v>34394</v>
      </c>
      <c r="E42" s="38">
        <v>13.6</v>
      </c>
      <c r="F42" s="40">
        <v>1</v>
      </c>
      <c r="G42" s="39">
        <f>ROUND(5400000/82.4*F42,0)</f>
        <v>65534</v>
      </c>
      <c r="H42" s="41">
        <v>1</v>
      </c>
      <c r="I42" s="33">
        <f>H42/84</f>
        <v>0.011904761904761904</v>
      </c>
      <c r="J42" s="39">
        <f>ROUND(I42*8100000,0)-1</f>
        <v>96428</v>
      </c>
      <c r="K42" s="58">
        <v>541</v>
      </c>
      <c r="L42" s="33">
        <f>K42/39255</f>
        <v>0.013781683861928417</v>
      </c>
      <c r="M42" s="39">
        <f>ROUND(L42*8100000,0)</f>
        <v>111632</v>
      </c>
      <c r="N42" s="39" t="s">
        <v>15</v>
      </c>
      <c r="O42" s="39">
        <f>ROUND(M42+J42+G42+D42,0)</f>
        <v>307988</v>
      </c>
      <c r="P42" s="37"/>
    </row>
    <row r="43" spans="1:234" s="1" customFormat="1" ht="15.75" customHeight="1">
      <c r="A43" s="31" t="s">
        <v>46</v>
      </c>
      <c r="B43" s="32">
        <f aca="true" t="shared" si="18" ref="B43:G43">SUM(B44:B46)</f>
        <v>216.72</v>
      </c>
      <c r="C43" s="42"/>
      <c r="D43" s="28">
        <f t="shared" si="18"/>
        <v>191321</v>
      </c>
      <c r="E43" s="32"/>
      <c r="F43" s="32"/>
      <c r="G43" s="28">
        <f t="shared" si="18"/>
        <v>183495</v>
      </c>
      <c r="H43" s="36"/>
      <c r="I43" s="42"/>
      <c r="J43" s="28">
        <f>SUM(J44:J46)</f>
        <v>289287</v>
      </c>
      <c r="K43" s="36"/>
      <c r="L43" s="33">
        <f>K43/39255</f>
        <v>0</v>
      </c>
      <c r="M43" s="28">
        <f>SUM(M44:M46)</f>
        <v>426924</v>
      </c>
      <c r="N43" s="28"/>
      <c r="O43" s="28">
        <f>SUM(O44:O46)</f>
        <v>1091027</v>
      </c>
      <c r="P43" s="57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</row>
    <row r="44" spans="1:16" s="3" customFormat="1" ht="15.75" customHeight="1">
      <c r="A44" s="37" t="s">
        <v>47</v>
      </c>
      <c r="B44" s="38">
        <v>50.42</v>
      </c>
      <c r="C44" s="33">
        <f aca="true" t="shared" si="19" ref="C44:C46">B44/6116.9</f>
        <v>0.008242737334270629</v>
      </c>
      <c r="D44" s="39">
        <f aca="true" t="shared" si="20" ref="D44:D46">ROUND(C44*5400000,0)</f>
        <v>44511</v>
      </c>
      <c r="E44" s="38">
        <v>14.8</v>
      </c>
      <c r="F44" s="40">
        <v>1</v>
      </c>
      <c r="G44" s="39">
        <f aca="true" t="shared" si="21" ref="G44:G46">ROUND(5400000/82.4*F44,0)</f>
        <v>65534</v>
      </c>
      <c r="H44" s="41">
        <v>1</v>
      </c>
      <c r="I44" s="33">
        <f aca="true" t="shared" si="22" ref="I44:I46">H44/84</f>
        <v>0.011904761904761904</v>
      </c>
      <c r="J44" s="39">
        <f aca="true" t="shared" si="23" ref="J44:J46">ROUND(I44*8100000,0)</f>
        <v>96429</v>
      </c>
      <c r="K44" s="58">
        <v>321</v>
      </c>
      <c r="L44" s="33">
        <f>K44/39255</f>
        <v>0.008177302254489874</v>
      </c>
      <c r="M44" s="39">
        <f aca="true" t="shared" si="24" ref="M44:M46">ROUND(L44*8100000,0)</f>
        <v>66236</v>
      </c>
      <c r="N44" s="39" t="s">
        <v>15</v>
      </c>
      <c r="O44" s="39">
        <f>ROUND(M44+J44+G44+D44,0)</f>
        <v>272710</v>
      </c>
      <c r="P44" s="37"/>
    </row>
    <row r="45" spans="1:16" s="3" customFormat="1" ht="15.75" customHeight="1">
      <c r="A45" s="37" t="s">
        <v>48</v>
      </c>
      <c r="B45" s="38">
        <v>71.05</v>
      </c>
      <c r="C45" s="33">
        <f t="shared" si="19"/>
        <v>0.011615360721934313</v>
      </c>
      <c r="D45" s="39">
        <f t="shared" si="20"/>
        <v>62723</v>
      </c>
      <c r="E45" s="38">
        <v>15.9</v>
      </c>
      <c r="F45" s="40">
        <v>0.8</v>
      </c>
      <c r="G45" s="39">
        <f t="shared" si="21"/>
        <v>52427</v>
      </c>
      <c r="H45" s="41">
        <v>1</v>
      </c>
      <c r="I45" s="33">
        <f t="shared" si="22"/>
        <v>0.011904761904761904</v>
      </c>
      <c r="J45" s="39">
        <f t="shared" si="23"/>
        <v>96429</v>
      </c>
      <c r="K45" s="58">
        <v>1008</v>
      </c>
      <c r="L45" s="33">
        <f>K45/39255</f>
        <v>0.025678257546809323</v>
      </c>
      <c r="M45" s="39">
        <f t="shared" si="24"/>
        <v>207994</v>
      </c>
      <c r="N45" s="39" t="s">
        <v>15</v>
      </c>
      <c r="O45" s="39">
        <f aca="true" t="shared" si="25" ref="O45:O48">ROUND(M45+J45+G45+D45,0)</f>
        <v>419573</v>
      </c>
      <c r="P45" s="37"/>
    </row>
    <row r="46" spans="1:16" s="3" customFormat="1" ht="15.75" customHeight="1">
      <c r="A46" s="37" t="s">
        <v>49</v>
      </c>
      <c r="B46" s="38">
        <v>95.25</v>
      </c>
      <c r="C46" s="33">
        <f t="shared" si="19"/>
        <v>0.015571613071980907</v>
      </c>
      <c r="D46" s="39">
        <f t="shared" si="20"/>
        <v>84087</v>
      </c>
      <c r="E46" s="38">
        <v>14.5</v>
      </c>
      <c r="F46" s="40">
        <v>1</v>
      </c>
      <c r="G46" s="39">
        <f t="shared" si="21"/>
        <v>65534</v>
      </c>
      <c r="H46" s="41">
        <v>1</v>
      </c>
      <c r="I46" s="33">
        <f t="shared" si="22"/>
        <v>0.011904761904761904</v>
      </c>
      <c r="J46" s="39">
        <f t="shared" si="23"/>
        <v>96429</v>
      </c>
      <c r="K46" s="58">
        <v>740</v>
      </c>
      <c r="L46" s="33">
        <f>K46/39255</f>
        <v>0.0188511017704751</v>
      </c>
      <c r="M46" s="39">
        <f t="shared" si="24"/>
        <v>152694</v>
      </c>
      <c r="N46" s="39" t="s">
        <v>15</v>
      </c>
      <c r="O46" s="39">
        <f t="shared" si="25"/>
        <v>398744</v>
      </c>
      <c r="P46" s="37"/>
    </row>
    <row r="47" spans="1:234" s="1" customFormat="1" ht="15.75" customHeight="1">
      <c r="A47" s="31" t="s">
        <v>50</v>
      </c>
      <c r="B47" s="32">
        <f>SUM(B48:B51)</f>
        <v>402.78000000000003</v>
      </c>
      <c r="C47" s="33"/>
      <c r="D47" s="28">
        <f>SUM(D48:D51)</f>
        <v>156913</v>
      </c>
      <c r="E47" s="32"/>
      <c r="F47" s="32"/>
      <c r="G47" s="28">
        <f>SUM(G48:G51)</f>
        <v>235219</v>
      </c>
      <c r="H47" s="47"/>
      <c r="I47" s="33"/>
      <c r="J47" s="28">
        <f>SUM(J48:J51)</f>
        <v>353573</v>
      </c>
      <c r="K47" s="47"/>
      <c r="L47" s="33"/>
      <c r="M47" s="28">
        <f>SUM(M48:M51)</f>
        <v>308363</v>
      </c>
      <c r="N47" s="28"/>
      <c r="O47" s="28">
        <f>SUM(O48:O51)</f>
        <v>1114952</v>
      </c>
      <c r="P47" s="57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</row>
    <row r="48" spans="1:16" s="4" customFormat="1" ht="15.75" customHeight="1">
      <c r="A48" s="37" t="s">
        <v>14</v>
      </c>
      <c r="B48" s="48">
        <v>254.29</v>
      </c>
      <c r="C48" s="44">
        <f>B48/5907.72</f>
        <v>0.04304367844109064</v>
      </c>
      <c r="D48" s="45">
        <f>ROUND(C48*600000,0)</f>
        <v>25826</v>
      </c>
      <c r="E48" s="43">
        <v>14.2</v>
      </c>
      <c r="F48" s="46">
        <v>1</v>
      </c>
      <c r="G48" s="45">
        <f>ROUND(F48/11.6*600000,0)</f>
        <v>51724</v>
      </c>
      <c r="H48" s="49">
        <v>1</v>
      </c>
      <c r="I48" s="59">
        <f>H48/14</f>
        <v>0.07142857142857142</v>
      </c>
      <c r="J48" s="45">
        <f>ROUND(I48*900000,0)</f>
        <v>64286</v>
      </c>
      <c r="K48" s="49">
        <v>364</v>
      </c>
      <c r="L48" s="44">
        <f>K48/6391</f>
        <v>0.056955093099671415</v>
      </c>
      <c r="M48" s="45">
        <f>ROUND(L48*900000,0)</f>
        <v>51260</v>
      </c>
      <c r="N48" s="39" t="s">
        <v>15</v>
      </c>
      <c r="O48" s="39">
        <v>253980</v>
      </c>
      <c r="P48" s="58" t="s">
        <v>51</v>
      </c>
    </row>
    <row r="49" spans="1:16" s="3" customFormat="1" ht="15.75" customHeight="1">
      <c r="A49" s="37" t="s">
        <v>52</v>
      </c>
      <c r="B49" s="38">
        <v>47.2</v>
      </c>
      <c r="C49" s="33">
        <f>B49/6116.9</f>
        <v>0.007716326897611536</v>
      </c>
      <c r="D49" s="39">
        <f>ROUND(C49*5400000,0)</f>
        <v>41668</v>
      </c>
      <c r="E49" s="38">
        <v>13.5</v>
      </c>
      <c r="F49" s="40">
        <v>1</v>
      </c>
      <c r="G49" s="39">
        <f>ROUND(5400000/82.4*F49,0)</f>
        <v>65534</v>
      </c>
      <c r="H49" s="41">
        <v>1</v>
      </c>
      <c r="I49" s="33">
        <f>H49/84</f>
        <v>0.011904761904761904</v>
      </c>
      <c r="J49" s="39">
        <f>ROUND(I49*8100000,0)</f>
        <v>96429</v>
      </c>
      <c r="K49" s="58">
        <v>316</v>
      </c>
      <c r="L49" s="33">
        <f>K49/39255</f>
        <v>0.008049929945229907</v>
      </c>
      <c r="M49" s="39">
        <f>ROUND(L49*8100000,0)</f>
        <v>65204</v>
      </c>
      <c r="N49" s="39" t="s">
        <v>15</v>
      </c>
      <c r="O49" s="39">
        <f>ROUND(M49+J49+G49+D49,0)</f>
        <v>268835</v>
      </c>
      <c r="P49" s="37"/>
    </row>
    <row r="50" spans="1:16" s="3" customFormat="1" ht="15.75" customHeight="1">
      <c r="A50" s="37" t="s">
        <v>53</v>
      </c>
      <c r="B50" s="38">
        <v>46.35</v>
      </c>
      <c r="C50" s="33">
        <f>B50/6116.9</f>
        <v>0.007577367620853701</v>
      </c>
      <c r="D50" s="39">
        <f>ROUND(C50*5400000,0)</f>
        <v>40918</v>
      </c>
      <c r="E50" s="38">
        <v>15.1</v>
      </c>
      <c r="F50" s="40">
        <v>0.8</v>
      </c>
      <c r="G50" s="39">
        <f>ROUND(5400000/82.4*F50,0)</f>
        <v>52427</v>
      </c>
      <c r="H50" s="41">
        <v>1</v>
      </c>
      <c r="I50" s="33">
        <f>H50/84</f>
        <v>0.011904761904761904</v>
      </c>
      <c r="J50" s="39">
        <f>ROUND(I50*8100000,0)</f>
        <v>96429</v>
      </c>
      <c r="K50" s="58">
        <v>173</v>
      </c>
      <c r="L50" s="33">
        <f>K50/39255</f>
        <v>0.004407081900394854</v>
      </c>
      <c r="M50" s="39">
        <f>ROUND(L50*8100000,0)</f>
        <v>35697</v>
      </c>
      <c r="N50" s="39" t="s">
        <v>15</v>
      </c>
      <c r="O50" s="39">
        <f>ROUND(M50+J50+G50+D50,0)</f>
        <v>225471</v>
      </c>
      <c r="P50" s="37"/>
    </row>
    <row r="51" spans="1:16" s="3" customFormat="1" ht="15.75" customHeight="1">
      <c r="A51" s="37" t="s">
        <v>54</v>
      </c>
      <c r="B51" s="38">
        <v>54.94</v>
      </c>
      <c r="C51" s="33">
        <f>B51/6116.9</f>
        <v>0.008981673723618173</v>
      </c>
      <c r="D51" s="39">
        <f>ROUND(C51*5400000,0)</f>
        <v>48501</v>
      </c>
      <c r="E51" s="38">
        <v>10.6</v>
      </c>
      <c r="F51" s="40">
        <v>1</v>
      </c>
      <c r="G51" s="39">
        <f>ROUND(5400000/82.4*F51,0)</f>
        <v>65534</v>
      </c>
      <c r="H51" s="41">
        <v>1</v>
      </c>
      <c r="I51" s="33">
        <f>H51/84</f>
        <v>0.011904761904761904</v>
      </c>
      <c r="J51" s="39">
        <f>ROUND(I51*8100000,0)</f>
        <v>96429</v>
      </c>
      <c r="K51" s="58">
        <v>757</v>
      </c>
      <c r="L51" s="33">
        <f>K51/39255</f>
        <v>0.019284167621958986</v>
      </c>
      <c r="M51" s="39">
        <f>ROUND(L51*8100000,0)</f>
        <v>156202</v>
      </c>
      <c r="N51" s="39" t="s">
        <v>15</v>
      </c>
      <c r="O51" s="39">
        <f>ROUND(M51+J51+G51+D51,0)</f>
        <v>366666</v>
      </c>
      <c r="P51" s="37"/>
    </row>
    <row r="52" spans="1:234" s="1" customFormat="1" ht="15.75" customHeight="1">
      <c r="A52" s="31" t="s">
        <v>55</v>
      </c>
      <c r="B52" s="32">
        <f>SUM(B53:B59)</f>
        <v>1055.69</v>
      </c>
      <c r="C52" s="42"/>
      <c r="D52" s="28">
        <f>SUM(D53:D59)</f>
        <v>361269</v>
      </c>
      <c r="E52" s="32"/>
      <c r="F52" s="32"/>
      <c r="G52" s="28">
        <f>SUM(G53:G59)</f>
        <v>431821</v>
      </c>
      <c r="H52" s="36"/>
      <c r="I52" s="42"/>
      <c r="J52" s="28">
        <f>SUM(J53:J59)</f>
        <v>642860</v>
      </c>
      <c r="K52" s="36"/>
      <c r="L52" s="33"/>
      <c r="M52" s="28">
        <f>SUM(M53:M59)</f>
        <v>359299</v>
      </c>
      <c r="N52" s="28"/>
      <c r="O52" s="28">
        <f>SUM(O53:O59)</f>
        <v>1882165</v>
      </c>
      <c r="P52" s="57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</row>
    <row r="53" spans="1:16" s="4" customFormat="1" ht="15.75" customHeight="1">
      <c r="A53" s="37" t="s">
        <v>14</v>
      </c>
      <c r="B53" s="43">
        <v>730.5</v>
      </c>
      <c r="C53" s="44">
        <f>B53/5907.72</f>
        <v>0.12365176413235562</v>
      </c>
      <c r="D53" s="45">
        <f>ROUND(C53*600000,0)</f>
        <v>74191</v>
      </c>
      <c r="E53" s="43">
        <v>13.5</v>
      </c>
      <c r="F53" s="46">
        <v>1</v>
      </c>
      <c r="G53" s="45">
        <f>ROUND(F53/11.6*600000,0)</f>
        <v>51724</v>
      </c>
      <c r="H53" s="41">
        <v>1</v>
      </c>
      <c r="I53" s="59">
        <f>H53/14</f>
        <v>0.07142857142857142</v>
      </c>
      <c r="J53" s="45">
        <f>ROUND(I53*900000,0)</f>
        <v>64286</v>
      </c>
      <c r="K53" s="41">
        <v>270</v>
      </c>
      <c r="L53" s="44">
        <f>K53/6391</f>
        <v>0.04224690971678924</v>
      </c>
      <c r="M53" s="45">
        <f>ROUND(L53*900000,0)</f>
        <v>38022</v>
      </c>
      <c r="N53" s="39" t="s">
        <v>15</v>
      </c>
      <c r="O53" s="39">
        <v>315139</v>
      </c>
      <c r="P53" s="58" t="s">
        <v>56</v>
      </c>
    </row>
    <row r="54" spans="1:16" s="3" customFormat="1" ht="15.75" customHeight="1">
      <c r="A54" s="37" t="s">
        <v>57</v>
      </c>
      <c r="B54" s="38">
        <v>96.88</v>
      </c>
      <c r="C54" s="33">
        <f aca="true" t="shared" si="26" ref="C54:C62">B54/6116.9</f>
        <v>0.015838087920351813</v>
      </c>
      <c r="D54" s="39">
        <f aca="true" t="shared" si="27" ref="D54:D62">ROUND(C54*5400000,0)</f>
        <v>85526</v>
      </c>
      <c r="E54" s="38">
        <v>12.4</v>
      </c>
      <c r="F54" s="40">
        <v>1</v>
      </c>
      <c r="G54" s="39">
        <f aca="true" t="shared" si="28" ref="G54:G62">ROUND(5400000/82.4*F54,0)</f>
        <v>65534</v>
      </c>
      <c r="H54" s="41">
        <v>1</v>
      </c>
      <c r="I54" s="33">
        <f aca="true" t="shared" si="29" ref="I54:I62">H54/84</f>
        <v>0.011904761904761904</v>
      </c>
      <c r="J54" s="39">
        <f aca="true" t="shared" si="30" ref="J54:J62">ROUND(I54*8100000,0)</f>
        <v>96429</v>
      </c>
      <c r="K54" s="58">
        <v>155</v>
      </c>
      <c r="L54" s="33">
        <f aca="true" t="shared" si="31" ref="L54:L62">K54/39255</f>
        <v>0.003948541587058973</v>
      </c>
      <c r="M54" s="39">
        <f aca="true" t="shared" si="32" ref="M54:M62">ROUND(L54*8100000,0)</f>
        <v>31983</v>
      </c>
      <c r="N54" s="39" t="s">
        <v>15</v>
      </c>
      <c r="O54" s="39">
        <f aca="true" t="shared" si="33" ref="O54:O60">ROUND(M54+J54+G54+D54,0)</f>
        <v>279472</v>
      </c>
      <c r="P54" s="37"/>
    </row>
    <row r="55" spans="1:16" s="3" customFormat="1" ht="15.75" customHeight="1">
      <c r="A55" s="37" t="s">
        <v>58</v>
      </c>
      <c r="B55" s="38">
        <v>92.57</v>
      </c>
      <c r="C55" s="33">
        <f t="shared" si="26"/>
        <v>0.015133482646438556</v>
      </c>
      <c r="D55" s="39">
        <f t="shared" si="27"/>
        <v>81721</v>
      </c>
      <c r="E55" s="38">
        <v>11.7</v>
      </c>
      <c r="F55" s="40">
        <v>1</v>
      </c>
      <c r="G55" s="39">
        <f t="shared" si="28"/>
        <v>65534</v>
      </c>
      <c r="H55" s="41">
        <v>1</v>
      </c>
      <c r="I55" s="33">
        <f t="shared" si="29"/>
        <v>0.011904761904761904</v>
      </c>
      <c r="J55" s="39">
        <f t="shared" si="30"/>
        <v>96429</v>
      </c>
      <c r="K55" s="58">
        <v>258</v>
      </c>
      <c r="L55" s="33">
        <f t="shared" si="31"/>
        <v>0.006572411157814291</v>
      </c>
      <c r="M55" s="39">
        <f t="shared" si="32"/>
        <v>53237</v>
      </c>
      <c r="N55" s="39" t="s">
        <v>15</v>
      </c>
      <c r="O55" s="39">
        <f t="shared" si="33"/>
        <v>296921</v>
      </c>
      <c r="P55" s="37"/>
    </row>
    <row r="56" spans="1:16" s="3" customFormat="1" ht="15.75" customHeight="1">
      <c r="A56" s="37" t="s">
        <v>59</v>
      </c>
      <c r="B56" s="38">
        <v>29.76</v>
      </c>
      <c r="C56" s="33">
        <f t="shared" si="26"/>
        <v>0.004865209501544901</v>
      </c>
      <c r="D56" s="39">
        <f t="shared" si="27"/>
        <v>26272</v>
      </c>
      <c r="E56" s="38">
        <v>11.2</v>
      </c>
      <c r="F56" s="40">
        <v>1</v>
      </c>
      <c r="G56" s="39">
        <f t="shared" si="28"/>
        <v>65534</v>
      </c>
      <c r="H56" s="41">
        <v>1</v>
      </c>
      <c r="I56" s="33">
        <f t="shared" si="29"/>
        <v>0.011904761904761904</v>
      </c>
      <c r="J56" s="39">
        <f t="shared" si="30"/>
        <v>96429</v>
      </c>
      <c r="K56" s="58">
        <v>353</v>
      </c>
      <c r="L56" s="33">
        <f t="shared" si="31"/>
        <v>0.008992485033753663</v>
      </c>
      <c r="M56" s="39">
        <f t="shared" si="32"/>
        <v>72839</v>
      </c>
      <c r="N56" s="39" t="s">
        <v>15</v>
      </c>
      <c r="O56" s="39">
        <f t="shared" si="33"/>
        <v>261074</v>
      </c>
      <c r="P56" s="37"/>
    </row>
    <row r="57" spans="1:16" s="3" customFormat="1" ht="15.75" customHeight="1">
      <c r="A57" s="37" t="s">
        <v>60</v>
      </c>
      <c r="B57" s="38">
        <v>43.53</v>
      </c>
      <c r="C57" s="33">
        <f t="shared" si="26"/>
        <v>0.0071163497850218254</v>
      </c>
      <c r="D57" s="39">
        <f t="shared" si="27"/>
        <v>38428</v>
      </c>
      <c r="E57" s="38">
        <v>10.1</v>
      </c>
      <c r="F57" s="40">
        <v>1</v>
      </c>
      <c r="G57" s="39">
        <f t="shared" si="28"/>
        <v>65534</v>
      </c>
      <c r="H57" s="41">
        <v>1</v>
      </c>
      <c r="I57" s="33">
        <f t="shared" si="29"/>
        <v>0.011904761904761904</v>
      </c>
      <c r="J57" s="39">
        <f t="shared" si="30"/>
        <v>96429</v>
      </c>
      <c r="K57" s="58">
        <v>413</v>
      </c>
      <c r="L57" s="33">
        <f t="shared" si="31"/>
        <v>0.010520952744873264</v>
      </c>
      <c r="M57" s="39">
        <f t="shared" si="32"/>
        <v>85220</v>
      </c>
      <c r="N57" s="39" t="s">
        <v>15</v>
      </c>
      <c r="O57" s="39">
        <f t="shared" si="33"/>
        <v>285611</v>
      </c>
      <c r="P57" s="37"/>
    </row>
    <row r="58" spans="1:16" s="3" customFormat="1" ht="15.75" customHeight="1">
      <c r="A58" s="37" t="s">
        <v>61</v>
      </c>
      <c r="B58" s="38">
        <v>27.41</v>
      </c>
      <c r="C58" s="33">
        <f t="shared" si="26"/>
        <v>0.0044810279716850044</v>
      </c>
      <c r="D58" s="39">
        <f t="shared" si="27"/>
        <v>24198</v>
      </c>
      <c r="E58" s="38">
        <v>14.3</v>
      </c>
      <c r="F58" s="40">
        <v>1</v>
      </c>
      <c r="G58" s="39">
        <f t="shared" si="28"/>
        <v>65534</v>
      </c>
      <c r="H58" s="41">
        <v>1</v>
      </c>
      <c r="I58" s="33">
        <f t="shared" si="29"/>
        <v>0.011904761904761904</v>
      </c>
      <c r="J58" s="39">
        <f t="shared" si="30"/>
        <v>96429</v>
      </c>
      <c r="K58" s="58">
        <v>200</v>
      </c>
      <c r="L58" s="33">
        <f t="shared" si="31"/>
        <v>0.0050948923703986754</v>
      </c>
      <c r="M58" s="39">
        <f t="shared" si="32"/>
        <v>41269</v>
      </c>
      <c r="N58" s="39" t="s">
        <v>15</v>
      </c>
      <c r="O58" s="39">
        <f t="shared" si="33"/>
        <v>227430</v>
      </c>
      <c r="P58" s="37"/>
    </row>
    <row r="59" spans="1:16" s="3" customFormat="1" ht="15.75" customHeight="1">
      <c r="A59" s="37" t="s">
        <v>62</v>
      </c>
      <c r="B59" s="38">
        <v>35.04</v>
      </c>
      <c r="C59" s="33">
        <f t="shared" si="26"/>
        <v>0.005728391832464157</v>
      </c>
      <c r="D59" s="39">
        <f t="shared" si="27"/>
        <v>30933</v>
      </c>
      <c r="E59" s="38">
        <v>16.5</v>
      </c>
      <c r="F59" s="40">
        <v>0.8</v>
      </c>
      <c r="G59" s="39">
        <f t="shared" si="28"/>
        <v>52427</v>
      </c>
      <c r="H59" s="41">
        <v>1</v>
      </c>
      <c r="I59" s="33">
        <f t="shared" si="29"/>
        <v>0.011904761904761904</v>
      </c>
      <c r="J59" s="39">
        <f t="shared" si="30"/>
        <v>96429</v>
      </c>
      <c r="K59" s="58">
        <v>178</v>
      </c>
      <c r="L59" s="33">
        <f t="shared" si="31"/>
        <v>0.004534454209654821</v>
      </c>
      <c r="M59" s="39">
        <f t="shared" si="32"/>
        <v>36729</v>
      </c>
      <c r="N59" s="39" t="s">
        <v>15</v>
      </c>
      <c r="O59" s="39">
        <f t="shared" si="33"/>
        <v>216518</v>
      </c>
      <c r="P59" s="37"/>
    </row>
    <row r="60" spans="1:234" s="1" customFormat="1" ht="15.75" customHeight="1">
      <c r="A60" s="31" t="s">
        <v>63</v>
      </c>
      <c r="B60" s="32">
        <f aca="true" t="shared" si="34" ref="B60:G60">SUM(B61:B64)</f>
        <v>974.6099999999999</v>
      </c>
      <c r="C60" s="42"/>
      <c r="D60" s="28">
        <f t="shared" si="34"/>
        <v>375698</v>
      </c>
      <c r="E60" s="32"/>
      <c r="F60" s="32"/>
      <c r="G60" s="28">
        <f t="shared" si="34"/>
        <v>224874</v>
      </c>
      <c r="H60" s="36"/>
      <c r="I60" s="42"/>
      <c r="J60" s="28">
        <f>SUM(J61:J64)</f>
        <v>353573</v>
      </c>
      <c r="K60" s="36"/>
      <c r="L60" s="33"/>
      <c r="M60" s="28">
        <f>SUM(M61:M64)</f>
        <v>419201</v>
      </c>
      <c r="N60" s="28"/>
      <c r="O60" s="28">
        <f>SUM(O61:O64)</f>
        <v>1373346</v>
      </c>
      <c r="P60" s="57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</row>
    <row r="61" spans="1:16" s="3" customFormat="1" ht="15.75" customHeight="1">
      <c r="A61" s="37" t="s">
        <v>14</v>
      </c>
      <c r="B61" s="38">
        <v>620.41</v>
      </c>
      <c r="C61" s="33">
        <f>B61/5907.72</f>
        <v>0.10501682544196407</v>
      </c>
      <c r="D61" s="39">
        <f>ROUND(C61*600000,0)</f>
        <v>63010</v>
      </c>
      <c r="E61" s="38">
        <v>16.4</v>
      </c>
      <c r="F61" s="40">
        <v>0.8</v>
      </c>
      <c r="G61" s="39">
        <f>ROUND(F61/11.6*600000,0)</f>
        <v>41379</v>
      </c>
      <c r="H61" s="41">
        <v>1</v>
      </c>
      <c r="I61" s="33">
        <f>H61/14</f>
        <v>0.07142857142857142</v>
      </c>
      <c r="J61" s="39">
        <f>ROUND(I61*900000,0)</f>
        <v>64286</v>
      </c>
      <c r="K61" s="58">
        <v>395</v>
      </c>
      <c r="L61" s="33">
        <f>K61/6391</f>
        <v>0.06180566421530277</v>
      </c>
      <c r="M61" s="39">
        <f>ROUND(L61*900000,0)</f>
        <v>55625</v>
      </c>
      <c r="N61" s="39" t="s">
        <v>15</v>
      </c>
      <c r="O61" s="39">
        <f>ROUND(M61+J61+G61+D61,0)</f>
        <v>224300</v>
      </c>
      <c r="P61" s="37"/>
    </row>
    <row r="62" spans="1:16" s="3" customFormat="1" ht="15.75" customHeight="1">
      <c r="A62" s="37" t="s">
        <v>64</v>
      </c>
      <c r="B62" s="38">
        <v>99.68</v>
      </c>
      <c r="C62" s="33">
        <f>B62/6116.9</f>
        <v>0.01629583612614233</v>
      </c>
      <c r="D62" s="39">
        <f>ROUND(C62*5400000,0)</f>
        <v>87998</v>
      </c>
      <c r="E62" s="38">
        <v>14.5</v>
      </c>
      <c r="F62" s="40">
        <v>1</v>
      </c>
      <c r="G62" s="39">
        <f>ROUND(5400000/82.4*F62,0)</f>
        <v>65534</v>
      </c>
      <c r="H62" s="41">
        <v>1</v>
      </c>
      <c r="I62" s="33">
        <f>H62/84</f>
        <v>0.011904761904761904</v>
      </c>
      <c r="J62" s="39">
        <f>ROUND(I62*8100000,0)</f>
        <v>96429</v>
      </c>
      <c r="K62" s="58">
        <v>550</v>
      </c>
      <c r="L62" s="33">
        <f>K62/39255</f>
        <v>0.014010954018596358</v>
      </c>
      <c r="M62" s="39">
        <f>ROUND(L62*8100000,0)</f>
        <v>113489</v>
      </c>
      <c r="N62" s="39" t="s">
        <v>15</v>
      </c>
      <c r="O62" s="39">
        <f>ROUND(M62+J62+G62+D62,0)</f>
        <v>363450</v>
      </c>
      <c r="P62" s="37"/>
    </row>
    <row r="63" spans="1:16" s="3" customFormat="1" ht="15.75" customHeight="1">
      <c r="A63" s="37" t="s">
        <v>65</v>
      </c>
      <c r="B63" s="38">
        <v>154.4</v>
      </c>
      <c r="C63" s="33">
        <f>B63/6116.9</f>
        <v>0.025241543919305533</v>
      </c>
      <c r="D63" s="39">
        <f>ROUND(C63*5400000,0)</f>
        <v>136304</v>
      </c>
      <c r="E63" s="38">
        <v>18</v>
      </c>
      <c r="F63" s="40">
        <v>0.8</v>
      </c>
      <c r="G63" s="39">
        <f>ROUND(5400000/82.4*F63,0)</f>
        <v>52427</v>
      </c>
      <c r="H63" s="41">
        <v>1</v>
      </c>
      <c r="I63" s="33">
        <f>H63/84</f>
        <v>0.011904761904761904</v>
      </c>
      <c r="J63" s="39">
        <f>ROUND(I63*8100000,0)</f>
        <v>96429</v>
      </c>
      <c r="K63" s="58">
        <v>934</v>
      </c>
      <c r="L63" s="33">
        <f>K63/39255</f>
        <v>0.023793147369761812</v>
      </c>
      <c r="M63" s="39">
        <f>ROUND(L63*8100000,0)</f>
        <v>192724</v>
      </c>
      <c r="N63" s="39" t="s">
        <v>15</v>
      </c>
      <c r="O63" s="39">
        <f>ROUND(M63+J63+G63+D63,0)</f>
        <v>477884</v>
      </c>
      <c r="P63" s="61"/>
    </row>
    <row r="64" spans="1:16" s="3" customFormat="1" ht="15.75" customHeight="1">
      <c r="A64" s="37" t="s">
        <v>66</v>
      </c>
      <c r="B64" s="38">
        <v>100.12</v>
      </c>
      <c r="C64" s="33">
        <f>B64/6116.9</f>
        <v>0.016367767987052268</v>
      </c>
      <c r="D64" s="39">
        <f>ROUND(C64*5400000,0)</f>
        <v>88386</v>
      </c>
      <c r="E64" s="38">
        <v>12.3</v>
      </c>
      <c r="F64" s="40">
        <v>1</v>
      </c>
      <c r="G64" s="39">
        <f>ROUND(5400000/82.4*F64,0)</f>
        <v>65534</v>
      </c>
      <c r="H64" s="41">
        <v>1</v>
      </c>
      <c r="I64" s="33">
        <f>H64/84</f>
        <v>0.011904761904761904</v>
      </c>
      <c r="J64" s="39">
        <f>ROUND(I64*8100000,0)</f>
        <v>96429</v>
      </c>
      <c r="K64" s="58">
        <v>278</v>
      </c>
      <c r="L64" s="33">
        <f>K64/39255</f>
        <v>0.007081900394854158</v>
      </c>
      <c r="M64" s="39">
        <f>ROUND(L64*8100000,0)</f>
        <v>57363</v>
      </c>
      <c r="N64" s="39" t="s">
        <v>15</v>
      </c>
      <c r="O64" s="39">
        <f>ROUND(M64+J64+G64+D64,0)</f>
        <v>307712</v>
      </c>
      <c r="P64" s="61"/>
    </row>
    <row r="65" spans="1:234" s="1" customFormat="1" ht="15.75" customHeight="1">
      <c r="A65" s="64" t="s">
        <v>67</v>
      </c>
      <c r="B65" s="32">
        <f aca="true" t="shared" si="35" ref="B65:G65">SUM(B66:B70)</f>
        <v>616.96</v>
      </c>
      <c r="C65" s="42"/>
      <c r="D65" s="28">
        <f t="shared" si="35"/>
        <v>223142</v>
      </c>
      <c r="E65" s="32"/>
      <c r="F65" s="32"/>
      <c r="G65" s="28">
        <f t="shared" si="35"/>
        <v>264194</v>
      </c>
      <c r="H65" s="36"/>
      <c r="I65" s="42"/>
      <c r="J65" s="28">
        <f>SUM(J66:J70)</f>
        <v>450002</v>
      </c>
      <c r="K65" s="36"/>
      <c r="L65" s="33"/>
      <c r="M65" s="28">
        <f>SUM(M66:M70)</f>
        <v>413675</v>
      </c>
      <c r="N65" s="28"/>
      <c r="O65" s="28">
        <f>SUM(O66:O70)</f>
        <v>1351013</v>
      </c>
      <c r="P65" s="57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</row>
    <row r="66" spans="1:239" s="5" customFormat="1" ht="15.75" customHeight="1">
      <c r="A66" s="37" t="s">
        <v>14</v>
      </c>
      <c r="B66" s="38">
        <v>411.54</v>
      </c>
      <c r="C66" s="33">
        <f>B66/5907.72</f>
        <v>0.069661392212224</v>
      </c>
      <c r="D66" s="45">
        <f>ROUND(C66*600000,0)</f>
        <v>41797</v>
      </c>
      <c r="E66" s="38">
        <v>15.5</v>
      </c>
      <c r="F66" s="40">
        <v>0.8</v>
      </c>
      <c r="G66" s="45">
        <f>ROUND(F66/11.6*600000,0)</f>
        <v>41379</v>
      </c>
      <c r="H66" s="41">
        <v>1</v>
      </c>
      <c r="I66" s="69">
        <f>H66/14</f>
        <v>0.07142857142857142</v>
      </c>
      <c r="J66" s="45">
        <f>ROUND(I66*900000,0)</f>
        <v>64286</v>
      </c>
      <c r="K66" s="41">
        <v>788</v>
      </c>
      <c r="L66" s="44">
        <f>K66/6391</f>
        <v>0.12329838835862932</v>
      </c>
      <c r="M66" s="45">
        <f>ROUND(L66*900000,0)</f>
        <v>110969</v>
      </c>
      <c r="N66" s="39" t="s">
        <v>15</v>
      </c>
      <c r="O66" s="39">
        <f>ROUND(M66+J66+G66+D66,0)</f>
        <v>258431</v>
      </c>
      <c r="P66" s="57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74"/>
      <c r="IB66" s="74"/>
      <c r="IC66" s="74"/>
      <c r="ID66" s="74"/>
      <c r="IE66" s="74"/>
    </row>
    <row r="67" spans="1:16" s="3" customFormat="1" ht="15.75" customHeight="1">
      <c r="A67" s="37" t="s">
        <v>68</v>
      </c>
      <c r="B67" s="38">
        <v>50.42</v>
      </c>
      <c r="C67" s="33">
        <f>B67/6116.9</f>
        <v>0.008242737334270629</v>
      </c>
      <c r="D67" s="39">
        <f>ROUND(C67*5400000,0)</f>
        <v>44511</v>
      </c>
      <c r="E67" s="38">
        <v>15.4</v>
      </c>
      <c r="F67" s="40">
        <v>0.8</v>
      </c>
      <c r="G67" s="39">
        <f>ROUND(5400000/82.4*F67,0)</f>
        <v>52427</v>
      </c>
      <c r="H67" s="41">
        <v>1</v>
      </c>
      <c r="I67" s="33">
        <f>H67/84</f>
        <v>0.011904761904761904</v>
      </c>
      <c r="J67" s="39">
        <f>ROUND(I67*8100000,0)</f>
        <v>96429</v>
      </c>
      <c r="K67" s="58">
        <v>577</v>
      </c>
      <c r="L67" s="33">
        <f>K67/39255</f>
        <v>0.014698764488600179</v>
      </c>
      <c r="M67" s="39">
        <f>ROUND(L67*8100000,0)</f>
        <v>119060</v>
      </c>
      <c r="N67" s="39" t="s">
        <v>15</v>
      </c>
      <c r="O67" s="39">
        <f>ROUND(M67+J67+G67+D67,0)</f>
        <v>312427</v>
      </c>
      <c r="P67" s="37"/>
    </row>
    <row r="68" spans="1:16" s="3" customFormat="1" ht="15.75" customHeight="1">
      <c r="A68" s="37" t="s">
        <v>69</v>
      </c>
      <c r="B68" s="38">
        <v>78.86</v>
      </c>
      <c r="C68" s="33">
        <f>B68/6116.9</f>
        <v>0.012892151253085715</v>
      </c>
      <c r="D68" s="39">
        <f>ROUND(C68*5400000,0)</f>
        <v>69618</v>
      </c>
      <c r="E68" s="38">
        <v>14.9</v>
      </c>
      <c r="F68" s="40">
        <v>1</v>
      </c>
      <c r="G68" s="39">
        <f>ROUND(5400000/82.4*F68,0)</f>
        <v>65534</v>
      </c>
      <c r="H68" s="41">
        <v>1</v>
      </c>
      <c r="I68" s="33">
        <f>H68/84</f>
        <v>0.011904761904761904</v>
      </c>
      <c r="J68" s="39">
        <f>ROUND(I68*8100000,0)</f>
        <v>96429</v>
      </c>
      <c r="K68" s="58">
        <v>393</v>
      </c>
      <c r="L68" s="33">
        <f>K68/39255</f>
        <v>0.010011463507833397</v>
      </c>
      <c r="M68" s="39">
        <f>ROUND(L68*8100000,0)</f>
        <v>81093</v>
      </c>
      <c r="N68" s="39" t="s">
        <v>15</v>
      </c>
      <c r="O68" s="39">
        <f>ROUND(M68+J68+G68+D68,0)</f>
        <v>312674</v>
      </c>
      <c r="P68" s="37"/>
    </row>
    <row r="69" spans="1:16" s="3" customFormat="1" ht="15.75" customHeight="1">
      <c r="A69" s="37" t="s">
        <v>70</v>
      </c>
      <c r="B69" s="38">
        <v>58.58</v>
      </c>
      <c r="C69" s="33">
        <f>B69/6116.9</f>
        <v>0.009576746391145842</v>
      </c>
      <c r="D69" s="39">
        <f>ROUND(C69*5400000,0)</f>
        <v>51714</v>
      </c>
      <c r="E69" s="38">
        <v>15.8</v>
      </c>
      <c r="F69" s="40">
        <v>0.8</v>
      </c>
      <c r="G69" s="39">
        <f>ROUND(5400000/82.4*F69,0)</f>
        <v>52427</v>
      </c>
      <c r="H69" s="41">
        <v>1</v>
      </c>
      <c r="I69" s="33">
        <f>H69/84</f>
        <v>0.011904761904761904</v>
      </c>
      <c r="J69" s="39">
        <f>ROUND(I69*8100000,0)</f>
        <v>96429</v>
      </c>
      <c r="K69" s="58">
        <v>288</v>
      </c>
      <c r="L69" s="33">
        <f>K69/39255</f>
        <v>0.007336645013374093</v>
      </c>
      <c r="M69" s="39">
        <f>ROUND(L69*8100000,0)</f>
        <v>59427</v>
      </c>
      <c r="N69" s="39" t="s">
        <v>15</v>
      </c>
      <c r="O69" s="39">
        <f>ROUND(M69+J69+G69+D69,0)</f>
        <v>259997</v>
      </c>
      <c r="P69" s="37"/>
    </row>
    <row r="70" spans="1:16" s="3" customFormat="1" ht="15.75" customHeight="1">
      <c r="A70" s="37" t="s">
        <v>71</v>
      </c>
      <c r="B70" s="38">
        <v>17.56</v>
      </c>
      <c r="C70" s="33">
        <f>B70/6116.9</f>
        <v>0.0028707351763148</v>
      </c>
      <c r="D70" s="39">
        <f>ROUND(C70*5400000,0)</f>
        <v>15502</v>
      </c>
      <c r="E70" s="38">
        <v>19.7</v>
      </c>
      <c r="F70" s="40">
        <v>0.8</v>
      </c>
      <c r="G70" s="39">
        <f>ROUND(5400000/82.4*F70,0)</f>
        <v>52427</v>
      </c>
      <c r="H70" s="41">
        <v>1</v>
      </c>
      <c r="I70" s="33">
        <f>H70/84</f>
        <v>0.011904761904761904</v>
      </c>
      <c r="J70" s="39">
        <f>ROUND(I70*8100000,0)</f>
        <v>96429</v>
      </c>
      <c r="K70" s="58">
        <v>209</v>
      </c>
      <c r="L70" s="33">
        <f>K70/39255</f>
        <v>0.0053241625270666155</v>
      </c>
      <c r="M70" s="39">
        <f>ROUND(L70*8100000,0)</f>
        <v>43126</v>
      </c>
      <c r="N70" s="39" t="s">
        <v>15</v>
      </c>
      <c r="O70" s="39">
        <f>ROUND(M70+J70+G70+D70,0)</f>
        <v>207484</v>
      </c>
      <c r="P70" s="37"/>
    </row>
    <row r="71" spans="1:234" s="1" customFormat="1" ht="15.75" customHeight="1">
      <c r="A71" s="31" t="s">
        <v>72</v>
      </c>
      <c r="B71" s="32">
        <f aca="true" t="shared" si="36" ref="B71:G71">SUM(B72:B77)</f>
        <v>650.7199999999999</v>
      </c>
      <c r="C71" s="42"/>
      <c r="D71" s="28">
        <f t="shared" si="36"/>
        <v>272898</v>
      </c>
      <c r="E71" s="32"/>
      <c r="F71" s="32"/>
      <c r="G71" s="28">
        <f t="shared" si="36"/>
        <v>277301</v>
      </c>
      <c r="H71" s="36"/>
      <c r="I71" s="42"/>
      <c r="J71" s="28">
        <f>SUM(J72:J77)</f>
        <v>546431</v>
      </c>
      <c r="K71" s="36"/>
      <c r="L71" s="33"/>
      <c r="M71" s="28">
        <f>SUM(M72:M77)</f>
        <v>498366</v>
      </c>
      <c r="N71" s="28"/>
      <c r="O71" s="28">
        <f>SUM(O72:O77)</f>
        <v>1594996</v>
      </c>
      <c r="P71" s="57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</row>
    <row r="72" spans="1:239" s="5" customFormat="1" ht="15.75" customHeight="1">
      <c r="A72" s="37" t="s">
        <v>14</v>
      </c>
      <c r="B72" s="38">
        <v>386</v>
      </c>
      <c r="C72" s="33">
        <f>B72/5907.72</f>
        <v>0.06533823539368826</v>
      </c>
      <c r="D72" s="45">
        <f>ROUND(C72*600000,0)</f>
        <v>39203</v>
      </c>
      <c r="E72" s="38">
        <v>19.8</v>
      </c>
      <c r="F72" s="40">
        <v>0.8</v>
      </c>
      <c r="G72" s="45">
        <f>ROUND(F72/11.6*600000,0)</f>
        <v>41379</v>
      </c>
      <c r="H72" s="41">
        <v>1</v>
      </c>
      <c r="I72" s="69">
        <f>H72/14</f>
        <v>0.07142857142857142</v>
      </c>
      <c r="J72" s="45">
        <f>ROUND(I72*900000,0)</f>
        <v>64286</v>
      </c>
      <c r="K72" s="41">
        <v>563</v>
      </c>
      <c r="L72" s="44">
        <f>K72/6391</f>
        <v>0.08809263026130495</v>
      </c>
      <c r="M72" s="45">
        <f>ROUND(L72*900000,0)</f>
        <v>79283</v>
      </c>
      <c r="N72" s="39" t="s">
        <v>15</v>
      </c>
      <c r="O72" s="39">
        <f aca="true" t="shared" si="37" ref="O72:O77">ROUND(M72+J72+G72+D72,0)</f>
        <v>224151</v>
      </c>
      <c r="P72" s="57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74"/>
      <c r="IB72" s="74"/>
      <c r="IC72" s="74"/>
      <c r="ID72" s="74"/>
      <c r="IE72" s="74"/>
    </row>
    <row r="73" spans="1:16" s="1" customFormat="1" ht="15.75" customHeight="1">
      <c r="A73" s="37" t="s">
        <v>73</v>
      </c>
      <c r="B73" s="38">
        <v>84.7</v>
      </c>
      <c r="C73" s="33">
        <f>B73/6116.9</f>
        <v>0.013846883225163075</v>
      </c>
      <c r="D73" s="39">
        <f>ROUND(C73*5400000,0)</f>
        <v>74773</v>
      </c>
      <c r="E73" s="38">
        <v>22.7</v>
      </c>
      <c r="F73" s="40">
        <v>0.5</v>
      </c>
      <c r="G73" s="39">
        <f>ROUND(5400000/82.4*F73,0)</f>
        <v>32767</v>
      </c>
      <c r="H73" s="41">
        <v>1</v>
      </c>
      <c r="I73" s="33">
        <f>H73/84</f>
        <v>0.011904761904761904</v>
      </c>
      <c r="J73" s="39">
        <f>ROUND(I73*8100000,0)</f>
        <v>96429</v>
      </c>
      <c r="K73" s="58">
        <v>698</v>
      </c>
      <c r="L73" s="33">
        <f>K73/39255</f>
        <v>0.017781174372691378</v>
      </c>
      <c r="M73" s="39">
        <f>ROUND(L73*8100000,0)</f>
        <v>144028</v>
      </c>
      <c r="N73" s="39" t="s">
        <v>15</v>
      </c>
      <c r="O73" s="39">
        <f t="shared" si="37"/>
        <v>347997</v>
      </c>
      <c r="P73" s="37"/>
    </row>
    <row r="74" spans="1:16" s="3" customFormat="1" ht="15.75" customHeight="1">
      <c r="A74" s="37" t="s">
        <v>74</v>
      </c>
      <c r="B74" s="38">
        <v>37.14</v>
      </c>
      <c r="C74" s="33">
        <f>B74/6116.9</f>
        <v>0.006071702986807043</v>
      </c>
      <c r="D74" s="39">
        <f>ROUND(C74*5400000,0)</f>
        <v>32787</v>
      </c>
      <c r="E74" s="38">
        <v>15</v>
      </c>
      <c r="F74" s="40">
        <v>1</v>
      </c>
      <c r="G74" s="39">
        <f>ROUND(5400000/82.4*F74,0)</f>
        <v>65534</v>
      </c>
      <c r="H74" s="41">
        <v>1</v>
      </c>
      <c r="I74" s="33">
        <f>H74/84</f>
        <v>0.011904761904761904</v>
      </c>
      <c r="J74" s="39">
        <f>ROUND(I74*8100000,0)</f>
        <v>96429</v>
      </c>
      <c r="K74" s="58">
        <v>213</v>
      </c>
      <c r="L74" s="33">
        <f>K74/39255</f>
        <v>0.005426060374474589</v>
      </c>
      <c r="M74" s="39">
        <f>ROUND(L74*8100000,0)</f>
        <v>43951</v>
      </c>
      <c r="N74" s="39" t="s">
        <v>15</v>
      </c>
      <c r="O74" s="39">
        <f t="shared" si="37"/>
        <v>238701</v>
      </c>
      <c r="P74" s="37"/>
    </row>
    <row r="75" spans="1:16" s="3" customFormat="1" ht="15.75" customHeight="1">
      <c r="A75" s="37" t="s">
        <v>75</v>
      </c>
      <c r="B75" s="38">
        <v>38.34</v>
      </c>
      <c r="C75" s="33">
        <f>B75/6116.9</f>
        <v>0.0062678807892886925</v>
      </c>
      <c r="D75" s="39">
        <f>ROUND(C75*5400000,0)</f>
        <v>33847</v>
      </c>
      <c r="E75" s="38">
        <v>18.3</v>
      </c>
      <c r="F75" s="40">
        <v>0.8</v>
      </c>
      <c r="G75" s="39">
        <f>ROUND(5400000/82.4*F75,0)</f>
        <v>52427</v>
      </c>
      <c r="H75" s="41">
        <v>1</v>
      </c>
      <c r="I75" s="33">
        <f>H75/84</f>
        <v>0.011904761904761904</v>
      </c>
      <c r="J75" s="39">
        <f>ROUND(I75*8100000,0)</f>
        <v>96429</v>
      </c>
      <c r="K75" s="58">
        <v>247</v>
      </c>
      <c r="L75" s="33">
        <f>K75/39255</f>
        <v>0.006292192077442364</v>
      </c>
      <c r="M75" s="39">
        <f>ROUND(L75*8100000,0)</f>
        <v>50967</v>
      </c>
      <c r="N75" s="39" t="s">
        <v>15</v>
      </c>
      <c r="O75" s="39">
        <f t="shared" si="37"/>
        <v>233670</v>
      </c>
      <c r="P75" s="37"/>
    </row>
    <row r="76" spans="1:16" s="3" customFormat="1" ht="15.75" customHeight="1">
      <c r="A76" s="37" t="s">
        <v>76</v>
      </c>
      <c r="B76" s="38">
        <v>72.93</v>
      </c>
      <c r="C76" s="33">
        <f>B76/6116.9</f>
        <v>0.011922705945822232</v>
      </c>
      <c r="D76" s="39">
        <f>ROUND(C76*5400000,0)</f>
        <v>64383</v>
      </c>
      <c r="E76" s="38">
        <v>24.3</v>
      </c>
      <c r="F76" s="40">
        <v>0.5</v>
      </c>
      <c r="G76" s="39">
        <f>ROUND(5400000/82.4*F76,0)</f>
        <v>32767</v>
      </c>
      <c r="H76" s="41">
        <v>1</v>
      </c>
      <c r="I76" s="33">
        <f>H76/84</f>
        <v>0.011904761904761904</v>
      </c>
      <c r="J76" s="39">
        <f>ROUND(I76*8100000,0)</f>
        <v>96429</v>
      </c>
      <c r="K76" s="58">
        <v>528</v>
      </c>
      <c r="L76" s="33">
        <f>K76/39255</f>
        <v>0.013450515857852502</v>
      </c>
      <c r="M76" s="39">
        <f>ROUND(L76*8100000,0)</f>
        <v>108949</v>
      </c>
      <c r="N76" s="39" t="s">
        <v>15</v>
      </c>
      <c r="O76" s="39">
        <f t="shared" si="37"/>
        <v>302528</v>
      </c>
      <c r="P76" s="37"/>
    </row>
    <row r="77" spans="1:16" s="3" customFormat="1" ht="15.75" customHeight="1">
      <c r="A77" s="37" t="s">
        <v>77</v>
      </c>
      <c r="B77" s="38">
        <v>31.61</v>
      </c>
      <c r="C77" s="33">
        <f>B77/6116.9</f>
        <v>0.005167650280370776</v>
      </c>
      <c r="D77" s="39">
        <f>ROUND(C77*5400000,0)</f>
        <v>27905</v>
      </c>
      <c r="E77" s="38">
        <v>18.8</v>
      </c>
      <c r="F77" s="40">
        <v>0.8</v>
      </c>
      <c r="G77" s="39">
        <f>ROUND(5400000/82.4*F77,0)</f>
        <v>52427</v>
      </c>
      <c r="H77" s="41">
        <v>1</v>
      </c>
      <c r="I77" s="33">
        <f>H77/84</f>
        <v>0.011904761904761904</v>
      </c>
      <c r="J77" s="39">
        <f>ROUND(I77*8100000,0)</f>
        <v>96429</v>
      </c>
      <c r="K77" s="58">
        <v>345</v>
      </c>
      <c r="L77" s="33">
        <f>K77/39255</f>
        <v>0.008788689338937715</v>
      </c>
      <c r="M77" s="39">
        <f>ROUND(L77*8100000,0)</f>
        <v>71188</v>
      </c>
      <c r="N77" s="39" t="s">
        <v>15</v>
      </c>
      <c r="O77" s="39">
        <f t="shared" si="37"/>
        <v>247949</v>
      </c>
      <c r="P77" s="37"/>
    </row>
    <row r="78" spans="1:234" s="1" customFormat="1" ht="15.75" customHeight="1">
      <c r="A78" s="31" t="s">
        <v>78</v>
      </c>
      <c r="B78" s="32">
        <f>SUM(B79:B81)</f>
        <v>433.18000000000006</v>
      </c>
      <c r="C78" s="42"/>
      <c r="D78" s="28">
        <f>SUM(D79:D81)</f>
        <v>175305</v>
      </c>
      <c r="E78" s="32"/>
      <c r="F78" s="32"/>
      <c r="G78" s="28">
        <f>SUM(G79:G81)</f>
        <v>169685</v>
      </c>
      <c r="H78" s="36"/>
      <c r="I78" s="42"/>
      <c r="J78" s="28">
        <f>SUM(J79:J81)</f>
        <v>257144</v>
      </c>
      <c r="K78" s="57"/>
      <c r="L78" s="33"/>
      <c r="M78" s="28">
        <f>SUM(M79:M81)</f>
        <v>148914</v>
      </c>
      <c r="N78" s="28"/>
      <c r="O78" s="28">
        <f>SUM(O79:O81)</f>
        <v>875799</v>
      </c>
      <c r="P78" s="57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</row>
    <row r="79" spans="1:16" s="4" customFormat="1" ht="15.75" customHeight="1">
      <c r="A79" s="37" t="s">
        <v>14</v>
      </c>
      <c r="B79" s="48">
        <v>265.1</v>
      </c>
      <c r="C79" s="44">
        <f>B79/5907.72</f>
        <v>0.04487348757219367</v>
      </c>
      <c r="D79" s="45">
        <f>ROUND(C79*600000,0)</f>
        <v>26924</v>
      </c>
      <c r="E79" s="43">
        <v>13.7</v>
      </c>
      <c r="F79" s="46">
        <v>1</v>
      </c>
      <c r="G79" s="45">
        <f>ROUND(F79/11.6*600000,0)</f>
        <v>51724</v>
      </c>
      <c r="H79" s="65">
        <v>1</v>
      </c>
      <c r="I79" s="59">
        <f>H79/14</f>
        <v>0.07142857142857142</v>
      </c>
      <c r="J79" s="45">
        <f>ROUND(I79*900000,0)</f>
        <v>64286</v>
      </c>
      <c r="K79" s="37">
        <v>212</v>
      </c>
      <c r="L79" s="44">
        <f>K79/6391</f>
        <v>0.033171647629478954</v>
      </c>
      <c r="M79" s="45">
        <f>ROUND(L79*900000,0)</f>
        <v>29854</v>
      </c>
      <c r="N79" s="39" t="s">
        <v>15</v>
      </c>
      <c r="O79" s="39">
        <v>297539</v>
      </c>
      <c r="P79" s="60" t="s">
        <v>79</v>
      </c>
    </row>
    <row r="80" spans="1:16" s="1" customFormat="1" ht="15.75" customHeight="1">
      <c r="A80" s="37" t="s">
        <v>80</v>
      </c>
      <c r="B80" s="38">
        <v>119.1</v>
      </c>
      <c r="C80" s="33">
        <f>B80/6116.9</f>
        <v>0.019470646896303682</v>
      </c>
      <c r="D80" s="39">
        <f>ROUND(C80*5400000,0)</f>
        <v>105141</v>
      </c>
      <c r="E80" s="38">
        <v>15.8</v>
      </c>
      <c r="F80" s="40">
        <v>0.8</v>
      </c>
      <c r="G80" s="39">
        <f>ROUND(5400000/82.4*F80,0)</f>
        <v>52427</v>
      </c>
      <c r="H80" s="41">
        <v>1</v>
      </c>
      <c r="I80" s="33">
        <f>H80/84</f>
        <v>0.011904761904761904</v>
      </c>
      <c r="J80" s="39">
        <f>ROUND(I80*8100000,0)</f>
        <v>96429</v>
      </c>
      <c r="K80" s="58">
        <v>352</v>
      </c>
      <c r="L80" s="33">
        <f>K80/39255</f>
        <v>0.00896701057190167</v>
      </c>
      <c r="M80" s="39">
        <f>ROUND(L80*8100000,0)</f>
        <v>72633</v>
      </c>
      <c r="N80" s="39" t="s">
        <v>15</v>
      </c>
      <c r="O80" s="39">
        <f>ROUND(M80+J80+G80+D80,0)</f>
        <v>326630</v>
      </c>
      <c r="P80" s="37"/>
    </row>
    <row r="81" spans="1:16" s="3" customFormat="1" ht="15.75" customHeight="1">
      <c r="A81" s="37" t="s">
        <v>81</v>
      </c>
      <c r="B81" s="38">
        <v>48.98</v>
      </c>
      <c r="C81" s="33">
        <f>B81/6116.9</f>
        <v>0.008007323971292649</v>
      </c>
      <c r="D81" s="39">
        <f>ROUND(C81*5400000,0)</f>
        <v>43240</v>
      </c>
      <c r="E81" s="38">
        <v>11.6</v>
      </c>
      <c r="F81" s="40">
        <v>1</v>
      </c>
      <c r="G81" s="39">
        <f>ROUND(5400000/82.4*F81,0)</f>
        <v>65534</v>
      </c>
      <c r="H81" s="41">
        <v>1</v>
      </c>
      <c r="I81" s="33">
        <f>H81/84</f>
        <v>0.011904761904761904</v>
      </c>
      <c r="J81" s="39">
        <f>ROUND(I81*8100000,0)</f>
        <v>96429</v>
      </c>
      <c r="K81" s="58">
        <v>225</v>
      </c>
      <c r="L81" s="33">
        <f>K81/39255</f>
        <v>0.00573175391669851</v>
      </c>
      <c r="M81" s="39">
        <f>ROUND(L81*8100000,0)</f>
        <v>46427</v>
      </c>
      <c r="N81" s="39" t="s">
        <v>15</v>
      </c>
      <c r="O81" s="39">
        <f>ROUND(M81+J81+G81+D81,0)</f>
        <v>251630</v>
      </c>
      <c r="P81" s="37"/>
    </row>
    <row r="82" spans="1:234" s="1" customFormat="1" ht="15.75" customHeight="1">
      <c r="A82" s="31" t="s">
        <v>82</v>
      </c>
      <c r="B82" s="32">
        <f aca="true" t="shared" si="38" ref="B82:G82">SUM(B83:B85)</f>
        <v>805.64</v>
      </c>
      <c r="C82" s="42"/>
      <c r="D82" s="28">
        <f t="shared" si="38"/>
        <v>235758</v>
      </c>
      <c r="E82" s="32"/>
      <c r="F82" s="32"/>
      <c r="G82" s="28">
        <f t="shared" si="38"/>
        <v>169685</v>
      </c>
      <c r="H82" s="36"/>
      <c r="I82" s="42"/>
      <c r="J82" s="28">
        <f>SUM(J83:J85)</f>
        <v>160715</v>
      </c>
      <c r="K82" s="70"/>
      <c r="L82" s="33"/>
      <c r="M82" s="28">
        <f>SUM(M83:M85)</f>
        <v>170549</v>
      </c>
      <c r="N82" s="28"/>
      <c r="O82" s="28">
        <f>SUM(O83:O85)</f>
        <v>736707</v>
      </c>
      <c r="P82" s="57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</row>
    <row r="83" spans="1:239" s="5" customFormat="1" ht="15.75" customHeight="1">
      <c r="A83" s="37" t="s">
        <v>14</v>
      </c>
      <c r="B83" s="38">
        <v>608.6</v>
      </c>
      <c r="C83" s="33">
        <f>B83/5907.72</f>
        <v>0.10301774627098102</v>
      </c>
      <c r="D83" s="45">
        <f>ROUND(C83*600000,0)</f>
        <v>61811</v>
      </c>
      <c r="E83" s="38">
        <v>13.9</v>
      </c>
      <c r="F83" s="66">
        <v>1</v>
      </c>
      <c r="G83" s="45">
        <f>ROUND(F83/11.6*600000,0)</f>
        <v>51724</v>
      </c>
      <c r="H83" s="41">
        <v>1</v>
      </c>
      <c r="I83" s="69">
        <f>H83/14</f>
        <v>0.07142857142857142</v>
      </c>
      <c r="J83" s="45">
        <f>ROUND(I83*900000,0)</f>
        <v>64286</v>
      </c>
      <c r="K83" s="71">
        <v>181</v>
      </c>
      <c r="L83" s="44">
        <f>K83/6391</f>
        <v>0.028321076513847597</v>
      </c>
      <c r="M83" s="45">
        <f>ROUND(L83*900000,0)</f>
        <v>25489</v>
      </c>
      <c r="N83" s="39" t="s">
        <v>15</v>
      </c>
      <c r="O83" s="39">
        <f>ROUND(M83+J83+G83+D83,0)</f>
        <v>203310</v>
      </c>
      <c r="P83" s="57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74"/>
      <c r="IB83" s="74"/>
      <c r="IC83" s="74"/>
      <c r="ID83" s="74"/>
      <c r="IE83" s="74"/>
    </row>
    <row r="84" spans="1:16" s="3" customFormat="1" ht="15.75" customHeight="1">
      <c r="A84" s="37" t="s">
        <v>83</v>
      </c>
      <c r="B84" s="38">
        <v>98.63</v>
      </c>
      <c r="C84" s="33">
        <f>B84/6116.9</f>
        <v>0.016124180548970884</v>
      </c>
      <c r="D84" s="39">
        <f>ROUND(C84*5400000,0)</f>
        <v>87071</v>
      </c>
      <c r="E84" s="38">
        <v>16</v>
      </c>
      <c r="F84" s="40">
        <v>0.8</v>
      </c>
      <c r="G84" s="39">
        <f>ROUND(5400000/82.4*F84,0)</f>
        <v>52427</v>
      </c>
      <c r="H84" s="41">
        <v>1</v>
      </c>
      <c r="I84" s="33">
        <f>H84/84</f>
        <v>0.011904761904761904</v>
      </c>
      <c r="J84" s="39">
        <f>ROUND(I84*8100000,0)</f>
        <v>96429</v>
      </c>
      <c r="K84" s="58">
        <v>139</v>
      </c>
      <c r="L84" s="33">
        <f>K84/39255</f>
        <v>0.003540950197427079</v>
      </c>
      <c r="M84" s="39">
        <f>ROUND(L84*8100000,0)</f>
        <v>28682</v>
      </c>
      <c r="N84" s="39" t="s">
        <v>15</v>
      </c>
      <c r="O84" s="39">
        <f>ROUND(M84+J84+G84+D84,0)</f>
        <v>264609</v>
      </c>
      <c r="P84" s="37"/>
    </row>
    <row r="85" spans="1:16" s="3" customFormat="1" ht="15.75" customHeight="1">
      <c r="A85" s="37" t="s">
        <v>84</v>
      </c>
      <c r="B85" s="38">
        <v>98.41</v>
      </c>
      <c r="C85" s="33">
        <f>B85/6116.9</f>
        <v>0.016088214618515916</v>
      </c>
      <c r="D85" s="39">
        <f>ROUND(C85*5400000,0)</f>
        <v>86876</v>
      </c>
      <c r="E85" s="38">
        <v>10.9</v>
      </c>
      <c r="F85" s="40">
        <v>1</v>
      </c>
      <c r="G85" s="39">
        <f>ROUND(5400000/82.4*F85,0)</f>
        <v>65534</v>
      </c>
      <c r="H85" s="41">
        <v>0</v>
      </c>
      <c r="I85" s="33">
        <f>H85/84</f>
        <v>0</v>
      </c>
      <c r="J85" s="39">
        <f>ROUND(I85*8100000,0)</f>
        <v>0</v>
      </c>
      <c r="K85" s="58">
        <v>564</v>
      </c>
      <c r="L85" s="33">
        <f>K85/39255</f>
        <v>0.014367596484524264</v>
      </c>
      <c r="M85" s="39">
        <f>ROUND(L85*8100000,0)</f>
        <v>116378</v>
      </c>
      <c r="N85" s="39" t="s">
        <v>15</v>
      </c>
      <c r="O85" s="39">
        <f>ROUND(M85+J85+G85+D85,0)</f>
        <v>268788</v>
      </c>
      <c r="P85" s="37"/>
    </row>
    <row r="86" spans="1:234" s="1" customFormat="1" ht="15.75" customHeight="1">
      <c r="A86" s="31" t="s">
        <v>85</v>
      </c>
      <c r="B86" s="32">
        <f aca="true" t="shared" si="39" ref="B86:G86">SUM(B87:B90)</f>
        <v>358.04999999999995</v>
      </c>
      <c r="C86" s="42"/>
      <c r="D86" s="28">
        <f t="shared" si="39"/>
        <v>120355</v>
      </c>
      <c r="E86" s="32"/>
      <c r="F86" s="32"/>
      <c r="G86" s="28">
        <f t="shared" si="39"/>
        <v>224874</v>
      </c>
      <c r="H86" s="36"/>
      <c r="I86" s="42"/>
      <c r="J86" s="28">
        <f>SUM(J87:J90)</f>
        <v>353573</v>
      </c>
      <c r="K86" s="36"/>
      <c r="L86" s="33"/>
      <c r="M86" s="28">
        <f>SUM(M87:M90)</f>
        <v>192282</v>
      </c>
      <c r="N86" s="28"/>
      <c r="O86" s="28">
        <f>SUM(O87:O90)</f>
        <v>891084</v>
      </c>
      <c r="P86" s="57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</row>
    <row r="87" spans="1:239" s="5" customFormat="1" ht="15.75" customHeight="1">
      <c r="A87" s="37" t="s">
        <v>14</v>
      </c>
      <c r="B87" s="38">
        <v>250.54</v>
      </c>
      <c r="C87" s="33">
        <f>B87/5907.72</f>
        <v>0.04240891579154056</v>
      </c>
      <c r="D87" s="45">
        <f>ROUND(C87*600000,0)</f>
        <v>25445</v>
      </c>
      <c r="E87" s="38">
        <v>16</v>
      </c>
      <c r="F87" s="40">
        <v>0.8</v>
      </c>
      <c r="G87" s="45">
        <f>ROUND(F87/11.6*600000,0)</f>
        <v>41379</v>
      </c>
      <c r="H87" s="41">
        <v>1</v>
      </c>
      <c r="I87" s="69">
        <f>H87/14</f>
        <v>0.07142857142857142</v>
      </c>
      <c r="J87" s="45">
        <f>ROUND(I87*900000,0)</f>
        <v>64286</v>
      </c>
      <c r="K87" s="41">
        <v>265</v>
      </c>
      <c r="L87" s="44">
        <f>K87/6391</f>
        <v>0.041464559536848695</v>
      </c>
      <c r="M87" s="45">
        <f>ROUND(L87*900000,0)</f>
        <v>37318</v>
      </c>
      <c r="N87" s="39" t="s">
        <v>15</v>
      </c>
      <c r="O87" s="39">
        <f aca="true" t="shared" si="40" ref="O87:O126">ROUND(M87+J87+G87+D87,0)</f>
        <v>168428</v>
      </c>
      <c r="P87" s="57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74"/>
      <c r="IB87" s="74"/>
      <c r="IC87" s="74"/>
      <c r="ID87" s="74"/>
      <c r="IE87" s="74"/>
    </row>
    <row r="88" spans="1:16" s="1" customFormat="1" ht="15.75" customHeight="1">
      <c r="A88" s="37" t="s">
        <v>86</v>
      </c>
      <c r="B88" s="38">
        <v>37.62</v>
      </c>
      <c r="C88" s="33">
        <f aca="true" t="shared" si="41" ref="C88:C126">B88/6116.9</f>
        <v>0.006150174107799703</v>
      </c>
      <c r="D88" s="39">
        <f aca="true" t="shared" si="42" ref="D88:D126">ROUND(C88*5400000,0)</f>
        <v>33211</v>
      </c>
      <c r="E88" s="38">
        <v>14.1</v>
      </c>
      <c r="F88" s="40">
        <v>1</v>
      </c>
      <c r="G88" s="39">
        <f aca="true" t="shared" si="43" ref="G88:G126">ROUND(5400000/82.4*F88,0)</f>
        <v>65534</v>
      </c>
      <c r="H88" s="41">
        <v>1</v>
      </c>
      <c r="I88" s="33">
        <f aca="true" t="shared" si="44" ref="I88:I126">H88/84</f>
        <v>0.011904761904761904</v>
      </c>
      <c r="J88" s="39">
        <f>ROUND(I88*8100000,0)</f>
        <v>96429</v>
      </c>
      <c r="K88" s="58">
        <v>361</v>
      </c>
      <c r="L88" s="33">
        <f aca="true" t="shared" si="45" ref="L88:L126">K88/39255</f>
        <v>0.009196280728569609</v>
      </c>
      <c r="M88" s="39">
        <f aca="true" t="shared" si="46" ref="M88:M126">ROUND(L88*8100000,0)</f>
        <v>74490</v>
      </c>
      <c r="N88" s="39" t="s">
        <v>15</v>
      </c>
      <c r="O88" s="39">
        <f t="shared" si="40"/>
        <v>269664</v>
      </c>
      <c r="P88" s="37"/>
    </row>
    <row r="89" spans="1:16" s="3" customFormat="1" ht="15.75" customHeight="1">
      <c r="A89" s="37" t="s">
        <v>87</v>
      </c>
      <c r="B89" s="38">
        <v>41.26</v>
      </c>
      <c r="C89" s="33">
        <f t="shared" si="41"/>
        <v>0.006745246775327372</v>
      </c>
      <c r="D89" s="39">
        <f t="shared" si="42"/>
        <v>36424</v>
      </c>
      <c r="E89" s="38">
        <v>14.5</v>
      </c>
      <c r="F89" s="40">
        <v>1</v>
      </c>
      <c r="G89" s="39">
        <f t="shared" si="43"/>
        <v>65534</v>
      </c>
      <c r="H89" s="41">
        <v>1</v>
      </c>
      <c r="I89" s="33">
        <f t="shared" si="44"/>
        <v>0.011904761904761904</v>
      </c>
      <c r="J89" s="39">
        <f>ROUND(I89*8100000,0)</f>
        <v>96429</v>
      </c>
      <c r="K89" s="58">
        <v>203</v>
      </c>
      <c r="L89" s="33">
        <f t="shared" si="45"/>
        <v>0.005171315755954656</v>
      </c>
      <c r="M89" s="39">
        <f t="shared" si="46"/>
        <v>41888</v>
      </c>
      <c r="N89" s="39" t="s">
        <v>15</v>
      </c>
      <c r="O89" s="39">
        <f t="shared" si="40"/>
        <v>240275</v>
      </c>
      <c r="P89" s="37"/>
    </row>
    <row r="90" spans="1:16" s="3" customFormat="1" ht="15.75" customHeight="1">
      <c r="A90" s="37" t="s">
        <v>88</v>
      </c>
      <c r="B90" s="38">
        <v>28.63</v>
      </c>
      <c r="C90" s="33">
        <f t="shared" si="41"/>
        <v>0.004680475404208014</v>
      </c>
      <c r="D90" s="39">
        <f t="shared" si="42"/>
        <v>25275</v>
      </c>
      <c r="E90" s="38">
        <v>18.3</v>
      </c>
      <c r="F90" s="40">
        <v>0.8</v>
      </c>
      <c r="G90" s="39">
        <f t="shared" si="43"/>
        <v>52427</v>
      </c>
      <c r="H90" s="41">
        <v>1</v>
      </c>
      <c r="I90" s="33">
        <f t="shared" si="44"/>
        <v>0.011904761904761904</v>
      </c>
      <c r="J90" s="39">
        <f>ROUND(I90*8100000,0)</f>
        <v>96429</v>
      </c>
      <c r="K90" s="58">
        <v>187</v>
      </c>
      <c r="L90" s="33">
        <f t="shared" si="45"/>
        <v>0.004763724366322762</v>
      </c>
      <c r="M90" s="39">
        <f t="shared" si="46"/>
        <v>38586</v>
      </c>
      <c r="N90" s="39" t="s">
        <v>15</v>
      </c>
      <c r="O90" s="39">
        <f t="shared" si="40"/>
        <v>212717</v>
      </c>
      <c r="P90" s="37"/>
    </row>
    <row r="91" spans="1:16" s="1" customFormat="1" ht="21" customHeight="1">
      <c r="A91" s="67" t="s">
        <v>89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72">
        <f>SUM(O92:O126)</f>
        <v>10469491</v>
      </c>
      <c r="P91" s="68"/>
    </row>
    <row r="92" spans="1:234" s="1" customFormat="1" ht="15.75" customHeight="1">
      <c r="A92" s="37" t="s">
        <v>90</v>
      </c>
      <c r="B92" s="38">
        <v>6.24</v>
      </c>
      <c r="C92" s="33">
        <f t="shared" si="41"/>
        <v>0.0010201245729045759</v>
      </c>
      <c r="D92" s="39">
        <f t="shared" si="42"/>
        <v>5509</v>
      </c>
      <c r="E92" s="38">
        <v>17.8</v>
      </c>
      <c r="F92" s="40">
        <v>0.8</v>
      </c>
      <c r="G92" s="39">
        <f>ROUND(5400000/82.4*F92,0)+1</f>
        <v>52428</v>
      </c>
      <c r="H92" s="41">
        <v>1</v>
      </c>
      <c r="I92" s="33">
        <f t="shared" si="44"/>
        <v>0.011904761904761904</v>
      </c>
      <c r="J92" s="39">
        <f aca="true" t="shared" si="47" ref="J92:J106">ROUND(I92*8100000,0)-1</f>
        <v>96428</v>
      </c>
      <c r="K92" s="58">
        <v>80</v>
      </c>
      <c r="L92" s="33">
        <f t="shared" si="45"/>
        <v>0.0020379569481594703</v>
      </c>
      <c r="M92" s="39">
        <f t="shared" si="46"/>
        <v>16507</v>
      </c>
      <c r="N92" s="39" t="s">
        <v>15</v>
      </c>
      <c r="O92" s="39">
        <f t="shared" si="40"/>
        <v>170872</v>
      </c>
      <c r="P92" s="37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</row>
    <row r="93" spans="1:16" s="6" customFormat="1" ht="15.75" customHeight="1">
      <c r="A93" s="37" t="s">
        <v>91</v>
      </c>
      <c r="B93" s="38">
        <v>33.54</v>
      </c>
      <c r="C93" s="33">
        <f t="shared" si="41"/>
        <v>0.005483169579362095</v>
      </c>
      <c r="D93" s="39">
        <f t="shared" si="42"/>
        <v>29609</v>
      </c>
      <c r="E93" s="38">
        <v>14.4</v>
      </c>
      <c r="F93" s="40">
        <v>1</v>
      </c>
      <c r="G93" s="39">
        <f t="shared" si="43"/>
        <v>65534</v>
      </c>
      <c r="H93" s="41">
        <v>1</v>
      </c>
      <c r="I93" s="33">
        <f t="shared" si="44"/>
        <v>0.011904761904761904</v>
      </c>
      <c r="J93" s="39">
        <f t="shared" si="47"/>
        <v>96428</v>
      </c>
      <c r="K93" s="41">
        <v>352</v>
      </c>
      <c r="L93" s="33">
        <f t="shared" si="45"/>
        <v>0.00896701057190167</v>
      </c>
      <c r="M93" s="39">
        <f t="shared" si="46"/>
        <v>72633</v>
      </c>
      <c r="N93" s="39" t="s">
        <v>15</v>
      </c>
      <c r="O93" s="39">
        <f t="shared" si="40"/>
        <v>264204</v>
      </c>
      <c r="P93" s="37"/>
    </row>
    <row r="94" spans="1:16" s="6" customFormat="1" ht="15.75" customHeight="1">
      <c r="A94" s="37" t="s">
        <v>92</v>
      </c>
      <c r="B94" s="38">
        <v>18.75</v>
      </c>
      <c r="C94" s="33">
        <f t="shared" si="41"/>
        <v>0.003065278163775769</v>
      </c>
      <c r="D94" s="39">
        <f t="shared" si="42"/>
        <v>16553</v>
      </c>
      <c r="E94" s="38">
        <v>19</v>
      </c>
      <c r="F94" s="40">
        <v>0.8</v>
      </c>
      <c r="G94" s="39">
        <f t="shared" si="43"/>
        <v>52427</v>
      </c>
      <c r="H94" s="41">
        <v>1</v>
      </c>
      <c r="I94" s="33">
        <f t="shared" si="44"/>
        <v>0.011904761904761904</v>
      </c>
      <c r="J94" s="39">
        <f t="shared" si="47"/>
        <v>96428</v>
      </c>
      <c r="K94" s="58">
        <v>410</v>
      </c>
      <c r="L94" s="33">
        <f t="shared" si="45"/>
        <v>0.010444529359317285</v>
      </c>
      <c r="M94" s="39">
        <f t="shared" si="46"/>
        <v>84601</v>
      </c>
      <c r="N94" s="39" t="s">
        <v>15</v>
      </c>
      <c r="O94" s="39">
        <f t="shared" si="40"/>
        <v>250009</v>
      </c>
      <c r="P94" s="37"/>
    </row>
    <row r="95" spans="1:239" s="7" customFormat="1" ht="15.75" customHeight="1">
      <c r="A95" s="37" t="s">
        <v>93</v>
      </c>
      <c r="B95" s="38">
        <v>21.06</v>
      </c>
      <c r="C95" s="33">
        <f t="shared" si="41"/>
        <v>0.0034429204335529435</v>
      </c>
      <c r="D95" s="39">
        <f t="shared" si="42"/>
        <v>18592</v>
      </c>
      <c r="E95" s="38">
        <v>16.2</v>
      </c>
      <c r="F95" s="40">
        <v>0.8</v>
      </c>
      <c r="G95" s="39">
        <f t="shared" si="43"/>
        <v>52427</v>
      </c>
      <c r="H95" s="41">
        <v>1</v>
      </c>
      <c r="I95" s="33">
        <f t="shared" si="44"/>
        <v>0.011904761904761904</v>
      </c>
      <c r="J95" s="39">
        <f t="shared" si="47"/>
        <v>96428</v>
      </c>
      <c r="K95" s="58">
        <v>243</v>
      </c>
      <c r="L95" s="33">
        <f t="shared" si="45"/>
        <v>0.006190294230034391</v>
      </c>
      <c r="M95" s="39">
        <f t="shared" si="46"/>
        <v>50141</v>
      </c>
      <c r="N95" s="39" t="s">
        <v>15</v>
      </c>
      <c r="O95" s="39">
        <f t="shared" si="40"/>
        <v>217588</v>
      </c>
      <c r="P95" s="37"/>
      <c r="HW95"/>
      <c r="HX95"/>
      <c r="HY95"/>
      <c r="HZ95"/>
      <c r="IA95"/>
      <c r="IB95"/>
      <c r="IC95"/>
      <c r="ID95"/>
      <c r="IE95"/>
    </row>
    <row r="96" spans="1:239" s="7" customFormat="1" ht="15.75" customHeight="1">
      <c r="A96" s="37" t="s">
        <v>94</v>
      </c>
      <c r="B96" s="38">
        <v>34.89</v>
      </c>
      <c r="C96" s="33">
        <f t="shared" si="41"/>
        <v>0.005703869607153951</v>
      </c>
      <c r="D96" s="39">
        <f t="shared" si="42"/>
        <v>30801</v>
      </c>
      <c r="E96" s="38">
        <v>14.7</v>
      </c>
      <c r="F96" s="40">
        <v>1</v>
      </c>
      <c r="G96" s="39">
        <f t="shared" si="43"/>
        <v>65534</v>
      </c>
      <c r="H96" s="41">
        <v>1</v>
      </c>
      <c r="I96" s="33">
        <f t="shared" si="44"/>
        <v>0.011904761904761904</v>
      </c>
      <c r="J96" s="39">
        <f t="shared" si="47"/>
        <v>96428</v>
      </c>
      <c r="K96" s="58">
        <v>418</v>
      </c>
      <c r="L96" s="33">
        <f t="shared" si="45"/>
        <v>0.010648325054133231</v>
      </c>
      <c r="M96" s="39">
        <f t="shared" si="46"/>
        <v>86251</v>
      </c>
      <c r="N96" s="39" t="s">
        <v>15</v>
      </c>
      <c r="O96" s="39">
        <f t="shared" si="40"/>
        <v>279014</v>
      </c>
      <c r="P96" s="37"/>
      <c r="HW96"/>
      <c r="HX96"/>
      <c r="HY96"/>
      <c r="HZ96"/>
      <c r="IA96"/>
      <c r="IB96"/>
      <c r="IC96"/>
      <c r="ID96"/>
      <c r="IE96"/>
    </row>
    <row r="97" spans="1:16" ht="15.75" customHeight="1">
      <c r="A97" s="37" t="s">
        <v>95</v>
      </c>
      <c r="B97" s="38">
        <v>66.86</v>
      </c>
      <c r="C97" s="33">
        <f t="shared" si="41"/>
        <v>0.010930373228269221</v>
      </c>
      <c r="D97" s="39">
        <f t="shared" si="42"/>
        <v>59024</v>
      </c>
      <c r="E97" s="38">
        <v>13.8</v>
      </c>
      <c r="F97" s="40">
        <v>1</v>
      </c>
      <c r="G97" s="39">
        <f t="shared" si="43"/>
        <v>65534</v>
      </c>
      <c r="H97" s="41">
        <v>1</v>
      </c>
      <c r="I97" s="33">
        <f t="shared" si="44"/>
        <v>0.011904761904761904</v>
      </c>
      <c r="J97" s="39">
        <f t="shared" si="47"/>
        <v>96428</v>
      </c>
      <c r="K97" s="41">
        <v>502</v>
      </c>
      <c r="L97" s="33">
        <f t="shared" si="45"/>
        <v>0.012788179849700675</v>
      </c>
      <c r="M97" s="39">
        <f t="shared" si="46"/>
        <v>103584</v>
      </c>
      <c r="N97" s="39" t="s">
        <v>15</v>
      </c>
      <c r="O97" s="39">
        <f t="shared" si="40"/>
        <v>324570</v>
      </c>
      <c r="P97" s="37"/>
    </row>
    <row r="98" spans="1:16" ht="15.75" customHeight="1">
      <c r="A98" s="37" t="s">
        <v>96</v>
      </c>
      <c r="B98" s="38">
        <v>72.7</v>
      </c>
      <c r="C98" s="33">
        <f t="shared" si="41"/>
        <v>0.011885105200346581</v>
      </c>
      <c r="D98" s="39">
        <f t="shared" si="42"/>
        <v>64180</v>
      </c>
      <c r="E98" s="38">
        <v>14.3</v>
      </c>
      <c r="F98" s="40">
        <v>1</v>
      </c>
      <c r="G98" s="39">
        <f t="shared" si="43"/>
        <v>65534</v>
      </c>
      <c r="H98" s="41">
        <v>1</v>
      </c>
      <c r="I98" s="33">
        <f t="shared" si="44"/>
        <v>0.011904761904761904</v>
      </c>
      <c r="J98" s="39">
        <f t="shared" si="47"/>
        <v>96428</v>
      </c>
      <c r="K98" s="41">
        <v>427</v>
      </c>
      <c r="L98" s="33">
        <f t="shared" si="45"/>
        <v>0.010877595210801172</v>
      </c>
      <c r="M98" s="39">
        <f t="shared" si="46"/>
        <v>88109</v>
      </c>
      <c r="N98" s="39" t="s">
        <v>15</v>
      </c>
      <c r="O98" s="39">
        <f t="shared" si="40"/>
        <v>314251</v>
      </c>
      <c r="P98" s="37"/>
    </row>
    <row r="99" spans="1:16" ht="15.75" customHeight="1">
      <c r="A99" s="37" t="s">
        <v>97</v>
      </c>
      <c r="B99" s="38">
        <v>35.23</v>
      </c>
      <c r="C99" s="33">
        <f t="shared" si="41"/>
        <v>0.005759453317857085</v>
      </c>
      <c r="D99" s="39">
        <f t="shared" si="42"/>
        <v>31101</v>
      </c>
      <c r="E99" s="38">
        <v>15</v>
      </c>
      <c r="F99" s="40">
        <v>1</v>
      </c>
      <c r="G99" s="39">
        <f t="shared" si="43"/>
        <v>65534</v>
      </c>
      <c r="H99" s="41">
        <v>1</v>
      </c>
      <c r="I99" s="33">
        <f t="shared" si="44"/>
        <v>0.011904761904761904</v>
      </c>
      <c r="J99" s="39">
        <f t="shared" si="47"/>
        <v>96428</v>
      </c>
      <c r="K99" s="58">
        <v>232</v>
      </c>
      <c r="L99" s="33">
        <f t="shared" si="45"/>
        <v>0.005910075149662464</v>
      </c>
      <c r="M99" s="39">
        <f t="shared" si="46"/>
        <v>47872</v>
      </c>
      <c r="N99" s="39" t="s">
        <v>15</v>
      </c>
      <c r="O99" s="39">
        <f t="shared" si="40"/>
        <v>240935</v>
      </c>
      <c r="P99" s="37"/>
    </row>
    <row r="100" spans="1:16" ht="15.75" customHeight="1">
      <c r="A100" s="37" t="s">
        <v>98</v>
      </c>
      <c r="B100" s="38">
        <v>109.08</v>
      </c>
      <c r="C100" s="33">
        <f t="shared" si="41"/>
        <v>0.017832562245581912</v>
      </c>
      <c r="D100" s="39">
        <f t="shared" si="42"/>
        <v>96296</v>
      </c>
      <c r="E100" s="38">
        <v>14.2</v>
      </c>
      <c r="F100" s="40">
        <v>1</v>
      </c>
      <c r="G100" s="39">
        <f t="shared" si="43"/>
        <v>65534</v>
      </c>
      <c r="H100" s="41">
        <v>1</v>
      </c>
      <c r="I100" s="33">
        <f t="shared" si="44"/>
        <v>0.011904761904761904</v>
      </c>
      <c r="J100" s="39">
        <f t="shared" si="47"/>
        <v>96428</v>
      </c>
      <c r="K100" s="58">
        <v>634</v>
      </c>
      <c r="L100" s="33">
        <f t="shared" si="45"/>
        <v>0.0161508088141638</v>
      </c>
      <c r="M100" s="39">
        <f t="shared" si="46"/>
        <v>130822</v>
      </c>
      <c r="N100" s="39" t="s">
        <v>15</v>
      </c>
      <c r="O100" s="39">
        <f t="shared" si="40"/>
        <v>389080</v>
      </c>
      <c r="P100" s="37"/>
    </row>
    <row r="101" spans="1:16" ht="15.75" customHeight="1">
      <c r="A101" s="37" t="s">
        <v>99</v>
      </c>
      <c r="B101" s="38">
        <v>99.27</v>
      </c>
      <c r="C101" s="33">
        <f t="shared" si="41"/>
        <v>0.01622880871029443</v>
      </c>
      <c r="D101" s="39">
        <f t="shared" si="42"/>
        <v>87636</v>
      </c>
      <c r="E101" s="38">
        <v>13.5</v>
      </c>
      <c r="F101" s="40">
        <v>1</v>
      </c>
      <c r="G101" s="39">
        <f t="shared" si="43"/>
        <v>65534</v>
      </c>
      <c r="H101" s="41">
        <v>1</v>
      </c>
      <c r="I101" s="33">
        <f t="shared" si="44"/>
        <v>0.011904761904761904</v>
      </c>
      <c r="J101" s="39">
        <f t="shared" si="47"/>
        <v>96428</v>
      </c>
      <c r="K101" s="58">
        <v>304</v>
      </c>
      <c r="L101" s="33">
        <f t="shared" si="45"/>
        <v>0.007744236403005987</v>
      </c>
      <c r="M101" s="39">
        <f t="shared" si="46"/>
        <v>62728</v>
      </c>
      <c r="N101" s="39" t="s">
        <v>15</v>
      </c>
      <c r="O101" s="39">
        <f t="shared" si="40"/>
        <v>312326</v>
      </c>
      <c r="P101" s="37"/>
    </row>
    <row r="102" spans="1:16" ht="15.75" customHeight="1">
      <c r="A102" s="37" t="s">
        <v>100</v>
      </c>
      <c r="B102" s="38">
        <v>38.38</v>
      </c>
      <c r="C102" s="33">
        <f t="shared" si="41"/>
        <v>0.006274420049371414</v>
      </c>
      <c r="D102" s="39">
        <f t="shared" si="42"/>
        <v>33882</v>
      </c>
      <c r="E102" s="38">
        <v>15.8</v>
      </c>
      <c r="F102" s="40">
        <v>0.8</v>
      </c>
      <c r="G102" s="39">
        <f t="shared" si="43"/>
        <v>52427</v>
      </c>
      <c r="H102" s="41">
        <v>1</v>
      </c>
      <c r="I102" s="33">
        <f t="shared" si="44"/>
        <v>0.011904761904761904</v>
      </c>
      <c r="J102" s="39">
        <f t="shared" si="47"/>
        <v>96428</v>
      </c>
      <c r="K102" s="58">
        <v>204</v>
      </c>
      <c r="L102" s="33">
        <f t="shared" si="45"/>
        <v>0.005196790217806649</v>
      </c>
      <c r="M102" s="39">
        <f t="shared" si="46"/>
        <v>42094</v>
      </c>
      <c r="N102" s="39" t="s">
        <v>15</v>
      </c>
      <c r="O102" s="39">
        <f t="shared" si="40"/>
        <v>224831</v>
      </c>
      <c r="P102" s="37"/>
    </row>
    <row r="103" spans="1:16" ht="15.75" customHeight="1">
      <c r="A103" s="37" t="s">
        <v>101</v>
      </c>
      <c r="B103" s="38">
        <v>49.44</v>
      </c>
      <c r="C103" s="33">
        <f t="shared" si="41"/>
        <v>0.008082525462243946</v>
      </c>
      <c r="D103" s="39">
        <f t="shared" si="42"/>
        <v>43646</v>
      </c>
      <c r="E103" s="38">
        <v>15.3</v>
      </c>
      <c r="F103" s="40">
        <v>0.8</v>
      </c>
      <c r="G103" s="39">
        <f t="shared" si="43"/>
        <v>52427</v>
      </c>
      <c r="H103" s="41">
        <v>1</v>
      </c>
      <c r="I103" s="33">
        <f t="shared" si="44"/>
        <v>0.011904761904761904</v>
      </c>
      <c r="J103" s="39">
        <f t="shared" si="47"/>
        <v>96428</v>
      </c>
      <c r="K103" s="58">
        <v>241</v>
      </c>
      <c r="L103" s="33">
        <f t="shared" si="45"/>
        <v>0.006139345306330404</v>
      </c>
      <c r="M103" s="39">
        <f t="shared" si="46"/>
        <v>49729</v>
      </c>
      <c r="N103" s="39" t="s">
        <v>15</v>
      </c>
      <c r="O103" s="39">
        <f t="shared" si="40"/>
        <v>242230</v>
      </c>
      <c r="P103" s="37"/>
    </row>
    <row r="104" spans="1:16" ht="15.75" customHeight="1">
      <c r="A104" s="37" t="s">
        <v>102</v>
      </c>
      <c r="B104" s="38">
        <v>106.94</v>
      </c>
      <c r="C104" s="33">
        <f t="shared" si="41"/>
        <v>0.017482711831156305</v>
      </c>
      <c r="D104" s="39">
        <f t="shared" si="42"/>
        <v>94407</v>
      </c>
      <c r="E104" s="38">
        <v>25.3</v>
      </c>
      <c r="F104" s="40">
        <v>0.5</v>
      </c>
      <c r="G104" s="39">
        <f t="shared" si="43"/>
        <v>32767</v>
      </c>
      <c r="H104" s="41">
        <v>1</v>
      </c>
      <c r="I104" s="33">
        <f t="shared" si="44"/>
        <v>0.011904761904761904</v>
      </c>
      <c r="J104" s="39">
        <f t="shared" si="47"/>
        <v>96428</v>
      </c>
      <c r="K104" s="41">
        <v>1102</v>
      </c>
      <c r="L104" s="33">
        <f t="shared" si="45"/>
        <v>0.028072856960896703</v>
      </c>
      <c r="M104" s="39">
        <f t="shared" si="46"/>
        <v>227390</v>
      </c>
      <c r="N104" s="39" t="s">
        <v>15</v>
      </c>
      <c r="O104" s="39">
        <f t="shared" si="40"/>
        <v>450992</v>
      </c>
      <c r="P104" s="37"/>
    </row>
    <row r="105" spans="1:16" ht="15.75" customHeight="1">
      <c r="A105" s="37" t="s">
        <v>103</v>
      </c>
      <c r="B105" s="38">
        <v>29.13</v>
      </c>
      <c r="C105" s="33">
        <f t="shared" si="41"/>
        <v>0.004762216155242034</v>
      </c>
      <c r="D105" s="39">
        <f t="shared" si="42"/>
        <v>25716</v>
      </c>
      <c r="E105" s="38">
        <v>14.7</v>
      </c>
      <c r="F105" s="40">
        <v>1</v>
      </c>
      <c r="G105" s="39">
        <f t="shared" si="43"/>
        <v>65534</v>
      </c>
      <c r="H105" s="41">
        <v>1</v>
      </c>
      <c r="I105" s="33">
        <f t="shared" si="44"/>
        <v>0.011904761904761904</v>
      </c>
      <c r="J105" s="39">
        <f t="shared" si="47"/>
        <v>96428</v>
      </c>
      <c r="K105" s="58">
        <v>176</v>
      </c>
      <c r="L105" s="33">
        <f t="shared" si="45"/>
        <v>0.004483505285950835</v>
      </c>
      <c r="M105" s="39">
        <f t="shared" si="46"/>
        <v>36316</v>
      </c>
      <c r="N105" s="39" t="s">
        <v>15</v>
      </c>
      <c r="O105" s="39">
        <f t="shared" si="40"/>
        <v>223994</v>
      </c>
      <c r="P105" s="37"/>
    </row>
    <row r="106" spans="1:16" ht="15.75" customHeight="1">
      <c r="A106" s="37" t="s">
        <v>104</v>
      </c>
      <c r="B106" s="38">
        <v>140.42</v>
      </c>
      <c r="C106" s="33">
        <f t="shared" si="41"/>
        <v>0.022956072520394315</v>
      </c>
      <c r="D106" s="39">
        <f t="shared" si="42"/>
        <v>123963</v>
      </c>
      <c r="E106" s="38">
        <v>13</v>
      </c>
      <c r="F106" s="40">
        <v>1</v>
      </c>
      <c r="G106" s="39">
        <f t="shared" si="43"/>
        <v>65534</v>
      </c>
      <c r="H106" s="41">
        <v>1</v>
      </c>
      <c r="I106" s="33">
        <f t="shared" si="44"/>
        <v>0.011904761904761904</v>
      </c>
      <c r="J106" s="39">
        <f t="shared" si="47"/>
        <v>96428</v>
      </c>
      <c r="K106" s="58">
        <v>487</v>
      </c>
      <c r="L106" s="33">
        <f t="shared" si="45"/>
        <v>0.012406062921920775</v>
      </c>
      <c r="M106" s="39">
        <f t="shared" si="46"/>
        <v>100489</v>
      </c>
      <c r="N106" s="39" t="s">
        <v>15</v>
      </c>
      <c r="O106" s="39">
        <f t="shared" si="40"/>
        <v>386414</v>
      </c>
      <c r="P106" s="37"/>
    </row>
    <row r="107" spans="1:16" ht="15.75" customHeight="1">
      <c r="A107" s="37" t="s">
        <v>105</v>
      </c>
      <c r="B107" s="38">
        <v>75.36</v>
      </c>
      <c r="C107" s="33">
        <f t="shared" si="41"/>
        <v>0.01231996599584757</v>
      </c>
      <c r="D107" s="39">
        <f t="shared" si="42"/>
        <v>66528</v>
      </c>
      <c r="E107" s="38">
        <v>11.2</v>
      </c>
      <c r="F107" s="40">
        <v>1</v>
      </c>
      <c r="G107" s="39">
        <f t="shared" si="43"/>
        <v>65534</v>
      </c>
      <c r="H107" s="41">
        <v>1</v>
      </c>
      <c r="I107" s="33">
        <f t="shared" si="44"/>
        <v>0.011904761904761904</v>
      </c>
      <c r="J107" s="39">
        <f aca="true" t="shared" si="48" ref="J107:J126">ROUND(I107*8100000,0)</f>
        <v>96429</v>
      </c>
      <c r="K107" s="58">
        <v>1147</v>
      </c>
      <c r="L107" s="33">
        <f t="shared" si="45"/>
        <v>0.029219207744236402</v>
      </c>
      <c r="M107" s="39">
        <f t="shared" si="46"/>
        <v>236676</v>
      </c>
      <c r="N107" s="39" t="s">
        <v>15</v>
      </c>
      <c r="O107" s="39">
        <f t="shared" si="40"/>
        <v>465167</v>
      </c>
      <c r="P107" s="37"/>
    </row>
    <row r="108" spans="1:16" ht="15.75" customHeight="1">
      <c r="A108" s="37" t="s">
        <v>106</v>
      </c>
      <c r="B108" s="38">
        <v>88.74</v>
      </c>
      <c r="C108" s="33">
        <f t="shared" si="41"/>
        <v>0.014507348493517959</v>
      </c>
      <c r="D108" s="39">
        <f t="shared" si="42"/>
        <v>78340</v>
      </c>
      <c r="E108" s="38">
        <v>11.5</v>
      </c>
      <c r="F108" s="40">
        <v>1</v>
      </c>
      <c r="G108" s="39">
        <f t="shared" si="43"/>
        <v>65534</v>
      </c>
      <c r="H108" s="41">
        <v>1</v>
      </c>
      <c r="I108" s="33">
        <f t="shared" si="44"/>
        <v>0.011904761904761904</v>
      </c>
      <c r="J108" s="39">
        <f t="shared" si="48"/>
        <v>96429</v>
      </c>
      <c r="K108" s="58">
        <v>451</v>
      </c>
      <c r="L108" s="33">
        <f t="shared" si="45"/>
        <v>0.011488982295249013</v>
      </c>
      <c r="M108" s="39">
        <f t="shared" si="46"/>
        <v>93061</v>
      </c>
      <c r="N108" s="39" t="s">
        <v>15</v>
      </c>
      <c r="O108" s="39">
        <f t="shared" si="40"/>
        <v>333364</v>
      </c>
      <c r="P108" s="37"/>
    </row>
    <row r="109" spans="1:16" ht="15.75" customHeight="1">
      <c r="A109" s="37" t="s">
        <v>107</v>
      </c>
      <c r="B109" s="38">
        <v>72.73</v>
      </c>
      <c r="C109" s="33">
        <f t="shared" si="41"/>
        <v>0.011890009645408624</v>
      </c>
      <c r="D109" s="39">
        <f t="shared" si="42"/>
        <v>64206</v>
      </c>
      <c r="E109" s="38">
        <v>11.7</v>
      </c>
      <c r="F109" s="40">
        <v>1</v>
      </c>
      <c r="G109" s="39">
        <f t="shared" si="43"/>
        <v>65534</v>
      </c>
      <c r="H109" s="41">
        <v>1</v>
      </c>
      <c r="I109" s="33">
        <f t="shared" si="44"/>
        <v>0.011904761904761904</v>
      </c>
      <c r="J109" s="39">
        <f t="shared" si="48"/>
        <v>96429</v>
      </c>
      <c r="K109" s="41">
        <v>281</v>
      </c>
      <c r="L109" s="33">
        <f t="shared" si="45"/>
        <v>0.007158323780410139</v>
      </c>
      <c r="M109" s="39">
        <f t="shared" si="46"/>
        <v>57982</v>
      </c>
      <c r="N109" s="39" t="s">
        <v>15</v>
      </c>
      <c r="O109" s="39">
        <f t="shared" si="40"/>
        <v>284151</v>
      </c>
      <c r="P109" s="37"/>
    </row>
    <row r="110" spans="1:16" ht="15.75" customHeight="1">
      <c r="A110" s="37" t="s">
        <v>108</v>
      </c>
      <c r="B110" s="38">
        <v>150.38</v>
      </c>
      <c r="C110" s="33">
        <f t="shared" si="41"/>
        <v>0.024584348280992006</v>
      </c>
      <c r="D110" s="39">
        <f t="shared" si="42"/>
        <v>132755</v>
      </c>
      <c r="E110" s="38">
        <v>13.7</v>
      </c>
      <c r="F110" s="40">
        <v>1</v>
      </c>
      <c r="G110" s="39">
        <f t="shared" si="43"/>
        <v>65534</v>
      </c>
      <c r="H110" s="41">
        <v>1</v>
      </c>
      <c r="I110" s="33">
        <f t="shared" si="44"/>
        <v>0.011904761904761904</v>
      </c>
      <c r="J110" s="39">
        <f t="shared" si="48"/>
        <v>96429</v>
      </c>
      <c r="K110" s="58">
        <v>305</v>
      </c>
      <c r="L110" s="33">
        <f t="shared" si="45"/>
        <v>0.0077697108648579795</v>
      </c>
      <c r="M110" s="39">
        <f t="shared" si="46"/>
        <v>62935</v>
      </c>
      <c r="N110" s="39" t="s">
        <v>15</v>
      </c>
      <c r="O110" s="39">
        <f t="shared" si="40"/>
        <v>357653</v>
      </c>
      <c r="P110" s="37"/>
    </row>
    <row r="111" spans="1:16" ht="15.75" customHeight="1">
      <c r="A111" s="37" t="s">
        <v>109</v>
      </c>
      <c r="B111" s="38">
        <v>148.92</v>
      </c>
      <c r="C111" s="33">
        <f t="shared" si="41"/>
        <v>0.024345665287972666</v>
      </c>
      <c r="D111" s="39">
        <f t="shared" si="42"/>
        <v>131467</v>
      </c>
      <c r="E111" s="38">
        <v>11.6</v>
      </c>
      <c r="F111" s="40">
        <v>1</v>
      </c>
      <c r="G111" s="39">
        <f t="shared" si="43"/>
        <v>65534</v>
      </c>
      <c r="H111" s="41">
        <v>1</v>
      </c>
      <c r="I111" s="33">
        <f t="shared" si="44"/>
        <v>0.011904761904761904</v>
      </c>
      <c r="J111" s="39">
        <f t="shared" si="48"/>
        <v>96429</v>
      </c>
      <c r="K111" s="58">
        <v>645</v>
      </c>
      <c r="L111" s="33">
        <f t="shared" si="45"/>
        <v>0.016431027894535728</v>
      </c>
      <c r="M111" s="39">
        <f t="shared" si="46"/>
        <v>133091</v>
      </c>
      <c r="N111" s="39" t="s">
        <v>15</v>
      </c>
      <c r="O111" s="39">
        <f t="shared" si="40"/>
        <v>426521</v>
      </c>
      <c r="P111" s="37"/>
    </row>
    <row r="112" spans="1:16" ht="15.75" customHeight="1">
      <c r="A112" s="37" t="s">
        <v>110</v>
      </c>
      <c r="B112" s="38">
        <v>138.57</v>
      </c>
      <c r="C112" s="33">
        <f t="shared" si="41"/>
        <v>0.022653631741568443</v>
      </c>
      <c r="D112" s="39">
        <f t="shared" si="42"/>
        <v>122330</v>
      </c>
      <c r="E112" s="38">
        <v>13.4</v>
      </c>
      <c r="F112" s="40">
        <v>1</v>
      </c>
      <c r="G112" s="39">
        <f t="shared" si="43"/>
        <v>65534</v>
      </c>
      <c r="H112" s="41">
        <v>1</v>
      </c>
      <c r="I112" s="33">
        <f t="shared" si="44"/>
        <v>0.011904761904761904</v>
      </c>
      <c r="J112" s="39">
        <f t="shared" si="48"/>
        <v>96429</v>
      </c>
      <c r="K112" s="41">
        <v>210</v>
      </c>
      <c r="L112" s="33">
        <f t="shared" si="45"/>
        <v>0.005349636988918609</v>
      </c>
      <c r="M112" s="39">
        <f t="shared" si="46"/>
        <v>43332</v>
      </c>
      <c r="N112" s="39" t="s">
        <v>15</v>
      </c>
      <c r="O112" s="39">
        <f t="shared" si="40"/>
        <v>327625</v>
      </c>
      <c r="P112" s="37"/>
    </row>
    <row r="113" spans="1:16" ht="15.75" customHeight="1">
      <c r="A113" s="37" t="s">
        <v>111</v>
      </c>
      <c r="B113" s="38">
        <v>127.64</v>
      </c>
      <c r="C113" s="33">
        <f t="shared" si="41"/>
        <v>0.020866778923964754</v>
      </c>
      <c r="D113" s="39">
        <f t="shared" si="42"/>
        <v>112681</v>
      </c>
      <c r="E113" s="38">
        <v>13.3</v>
      </c>
      <c r="F113" s="40">
        <v>1</v>
      </c>
      <c r="G113" s="39">
        <f t="shared" si="43"/>
        <v>65534</v>
      </c>
      <c r="H113" s="41">
        <v>1</v>
      </c>
      <c r="I113" s="33">
        <f t="shared" si="44"/>
        <v>0.011904761904761904</v>
      </c>
      <c r="J113" s="39">
        <f t="shared" si="48"/>
        <v>96429</v>
      </c>
      <c r="K113" s="58">
        <v>344</v>
      </c>
      <c r="L113" s="33">
        <f t="shared" si="45"/>
        <v>0.008763214877085722</v>
      </c>
      <c r="M113" s="39">
        <f t="shared" si="46"/>
        <v>70982</v>
      </c>
      <c r="N113" s="39" t="s">
        <v>15</v>
      </c>
      <c r="O113" s="39">
        <f t="shared" si="40"/>
        <v>345626</v>
      </c>
      <c r="P113" s="37"/>
    </row>
    <row r="114" spans="1:16" ht="15.75" customHeight="1">
      <c r="A114" s="37" t="s">
        <v>112</v>
      </c>
      <c r="B114" s="38">
        <v>41.45</v>
      </c>
      <c r="C114" s="33">
        <f t="shared" si="41"/>
        <v>0.0067763082607203</v>
      </c>
      <c r="D114" s="39">
        <f t="shared" si="42"/>
        <v>36592</v>
      </c>
      <c r="E114" s="38">
        <v>12.9</v>
      </c>
      <c r="F114" s="40">
        <v>1</v>
      </c>
      <c r="G114" s="39">
        <f t="shared" si="43"/>
        <v>65534</v>
      </c>
      <c r="H114" s="41">
        <v>1</v>
      </c>
      <c r="I114" s="33">
        <f t="shared" si="44"/>
        <v>0.011904761904761904</v>
      </c>
      <c r="J114" s="39">
        <f t="shared" si="48"/>
        <v>96429</v>
      </c>
      <c r="K114" s="58">
        <v>308</v>
      </c>
      <c r="L114" s="33">
        <f t="shared" si="45"/>
        <v>0.00784613425041396</v>
      </c>
      <c r="M114" s="39">
        <f t="shared" si="46"/>
        <v>63554</v>
      </c>
      <c r="N114" s="39" t="s">
        <v>15</v>
      </c>
      <c r="O114" s="39">
        <f t="shared" si="40"/>
        <v>262109</v>
      </c>
      <c r="P114" s="37"/>
    </row>
    <row r="115" spans="1:16" ht="15.75" customHeight="1">
      <c r="A115" s="37" t="s">
        <v>113</v>
      </c>
      <c r="B115" s="38">
        <v>44.2</v>
      </c>
      <c r="C115" s="33">
        <f t="shared" si="41"/>
        <v>0.007225882391407413</v>
      </c>
      <c r="D115" s="39">
        <f t="shared" si="42"/>
        <v>39020</v>
      </c>
      <c r="E115" s="38">
        <v>14.7</v>
      </c>
      <c r="F115" s="40">
        <v>1</v>
      </c>
      <c r="G115" s="39">
        <f t="shared" si="43"/>
        <v>65534</v>
      </c>
      <c r="H115" s="41">
        <v>1</v>
      </c>
      <c r="I115" s="33">
        <f t="shared" si="44"/>
        <v>0.011904761904761904</v>
      </c>
      <c r="J115" s="39">
        <f t="shared" si="48"/>
        <v>96429</v>
      </c>
      <c r="K115" s="58">
        <v>297</v>
      </c>
      <c r="L115" s="33">
        <f t="shared" si="45"/>
        <v>0.007565915170042033</v>
      </c>
      <c r="M115" s="39">
        <f t="shared" si="46"/>
        <v>61284</v>
      </c>
      <c r="N115" s="39" t="s">
        <v>15</v>
      </c>
      <c r="O115" s="39">
        <f t="shared" si="40"/>
        <v>262267</v>
      </c>
      <c r="P115" s="37"/>
    </row>
    <row r="116" spans="1:16" ht="15.75" customHeight="1">
      <c r="A116" s="37" t="s">
        <v>114</v>
      </c>
      <c r="B116" s="38">
        <v>35.63</v>
      </c>
      <c r="C116" s="33">
        <f t="shared" si="41"/>
        <v>0.005824845918684302</v>
      </c>
      <c r="D116" s="39">
        <f t="shared" si="42"/>
        <v>31454</v>
      </c>
      <c r="E116" s="38">
        <v>14.9</v>
      </c>
      <c r="F116" s="40">
        <v>1</v>
      </c>
      <c r="G116" s="39">
        <f t="shared" si="43"/>
        <v>65534</v>
      </c>
      <c r="H116" s="41">
        <v>1</v>
      </c>
      <c r="I116" s="33">
        <f t="shared" si="44"/>
        <v>0.011904761904761904</v>
      </c>
      <c r="J116" s="39">
        <f t="shared" si="48"/>
        <v>96429</v>
      </c>
      <c r="K116" s="58">
        <v>194</v>
      </c>
      <c r="L116" s="33">
        <f t="shared" si="45"/>
        <v>0.004942045599286715</v>
      </c>
      <c r="M116" s="39">
        <f t="shared" si="46"/>
        <v>40031</v>
      </c>
      <c r="N116" s="39" t="s">
        <v>15</v>
      </c>
      <c r="O116" s="39">
        <f t="shared" si="40"/>
        <v>233448</v>
      </c>
      <c r="P116" s="37"/>
    </row>
    <row r="117" spans="1:16" ht="15.75" customHeight="1">
      <c r="A117" s="37" t="s">
        <v>115</v>
      </c>
      <c r="B117" s="38">
        <v>84.84</v>
      </c>
      <c r="C117" s="33">
        <f t="shared" si="41"/>
        <v>0.0138697706354526</v>
      </c>
      <c r="D117" s="39">
        <f t="shared" si="42"/>
        <v>74897</v>
      </c>
      <c r="E117" s="38">
        <v>11.7</v>
      </c>
      <c r="F117" s="40">
        <v>1</v>
      </c>
      <c r="G117" s="39">
        <f t="shared" si="43"/>
        <v>65534</v>
      </c>
      <c r="H117" s="41">
        <v>1</v>
      </c>
      <c r="I117" s="33">
        <f t="shared" si="44"/>
        <v>0.011904761904761904</v>
      </c>
      <c r="J117" s="39">
        <f t="shared" si="48"/>
        <v>96429</v>
      </c>
      <c r="K117" s="58">
        <v>335</v>
      </c>
      <c r="L117" s="33">
        <f t="shared" si="45"/>
        <v>0.008533944720417781</v>
      </c>
      <c r="M117" s="39">
        <f t="shared" si="46"/>
        <v>69125</v>
      </c>
      <c r="N117" s="39" t="s">
        <v>15</v>
      </c>
      <c r="O117" s="39">
        <f t="shared" si="40"/>
        <v>305985</v>
      </c>
      <c r="P117" s="37"/>
    </row>
    <row r="118" spans="1:16" ht="15.75" customHeight="1">
      <c r="A118" s="37" t="s">
        <v>116</v>
      </c>
      <c r="B118" s="38">
        <v>98.29</v>
      </c>
      <c r="C118" s="33">
        <f t="shared" si="41"/>
        <v>0.01606859683826775</v>
      </c>
      <c r="D118" s="39">
        <f t="shared" si="42"/>
        <v>86770</v>
      </c>
      <c r="E118" s="38">
        <v>17.5</v>
      </c>
      <c r="F118" s="40">
        <v>0.8</v>
      </c>
      <c r="G118" s="39">
        <f t="shared" si="43"/>
        <v>52427</v>
      </c>
      <c r="H118" s="41">
        <v>1</v>
      </c>
      <c r="I118" s="33">
        <f t="shared" si="44"/>
        <v>0.011904761904761904</v>
      </c>
      <c r="J118" s="39">
        <f t="shared" si="48"/>
        <v>96429</v>
      </c>
      <c r="K118" s="37">
        <v>777</v>
      </c>
      <c r="L118" s="33">
        <f t="shared" si="45"/>
        <v>0.019793656858998854</v>
      </c>
      <c r="M118" s="39">
        <f t="shared" si="46"/>
        <v>160329</v>
      </c>
      <c r="N118" s="39" t="s">
        <v>15</v>
      </c>
      <c r="O118" s="39">
        <f t="shared" si="40"/>
        <v>395955</v>
      </c>
      <c r="P118" s="37"/>
    </row>
    <row r="119" spans="1:16" ht="15.75" customHeight="1">
      <c r="A119" s="37" t="s">
        <v>117</v>
      </c>
      <c r="B119" s="38">
        <v>9.45</v>
      </c>
      <c r="C119" s="33">
        <f t="shared" si="41"/>
        <v>0.0015449001945429875</v>
      </c>
      <c r="D119" s="39">
        <f t="shared" si="42"/>
        <v>8342</v>
      </c>
      <c r="E119" s="38">
        <v>15.5</v>
      </c>
      <c r="F119" s="40">
        <v>0.8</v>
      </c>
      <c r="G119" s="39">
        <f t="shared" si="43"/>
        <v>52427</v>
      </c>
      <c r="H119" s="41">
        <v>1</v>
      </c>
      <c r="I119" s="33">
        <f t="shared" si="44"/>
        <v>0.011904761904761904</v>
      </c>
      <c r="J119" s="39">
        <f t="shared" si="48"/>
        <v>96429</v>
      </c>
      <c r="K119" s="58">
        <v>64</v>
      </c>
      <c r="L119" s="33">
        <f t="shared" si="45"/>
        <v>0.0016303655585275761</v>
      </c>
      <c r="M119" s="39">
        <f t="shared" si="46"/>
        <v>13206</v>
      </c>
      <c r="N119" s="39" t="s">
        <v>15</v>
      </c>
      <c r="O119" s="39">
        <f t="shared" si="40"/>
        <v>170404</v>
      </c>
      <c r="P119" s="37"/>
    </row>
    <row r="120" spans="1:16" ht="15.75" customHeight="1">
      <c r="A120" s="37" t="s">
        <v>118</v>
      </c>
      <c r="B120" s="38">
        <v>13.47</v>
      </c>
      <c r="C120" s="33">
        <f t="shared" si="41"/>
        <v>0.0022020958328565123</v>
      </c>
      <c r="D120" s="39">
        <f t="shared" si="42"/>
        <v>11891</v>
      </c>
      <c r="E120" s="38">
        <v>16.8</v>
      </c>
      <c r="F120" s="40">
        <v>0.8</v>
      </c>
      <c r="G120" s="39">
        <f t="shared" si="43"/>
        <v>52427</v>
      </c>
      <c r="H120" s="41">
        <v>1</v>
      </c>
      <c r="I120" s="33">
        <f t="shared" si="44"/>
        <v>0.011904761904761904</v>
      </c>
      <c r="J120" s="39">
        <f t="shared" si="48"/>
        <v>96429</v>
      </c>
      <c r="K120" s="58">
        <v>180</v>
      </c>
      <c r="L120" s="33">
        <f t="shared" si="45"/>
        <v>0.0045854031333588076</v>
      </c>
      <c r="M120" s="39">
        <f t="shared" si="46"/>
        <v>37142</v>
      </c>
      <c r="N120" s="39" t="s">
        <v>15</v>
      </c>
      <c r="O120" s="39">
        <f t="shared" si="40"/>
        <v>197889</v>
      </c>
      <c r="P120" s="37"/>
    </row>
    <row r="121" spans="1:16" ht="15.75" customHeight="1">
      <c r="A121" s="37" t="s">
        <v>119</v>
      </c>
      <c r="B121" s="38">
        <v>87.44</v>
      </c>
      <c r="C121" s="33">
        <f t="shared" si="41"/>
        <v>0.014294822540829505</v>
      </c>
      <c r="D121" s="39">
        <f t="shared" si="42"/>
        <v>77192</v>
      </c>
      <c r="E121" s="38">
        <v>13</v>
      </c>
      <c r="F121" s="40">
        <v>1</v>
      </c>
      <c r="G121" s="39">
        <f t="shared" si="43"/>
        <v>65534</v>
      </c>
      <c r="H121" s="41">
        <v>1</v>
      </c>
      <c r="I121" s="33">
        <f t="shared" si="44"/>
        <v>0.011904761904761904</v>
      </c>
      <c r="J121" s="39">
        <f t="shared" si="48"/>
        <v>96429</v>
      </c>
      <c r="K121" s="73">
        <v>172</v>
      </c>
      <c r="L121" s="33">
        <f t="shared" si="45"/>
        <v>0.004381607438542861</v>
      </c>
      <c r="M121" s="39">
        <f t="shared" si="46"/>
        <v>35491</v>
      </c>
      <c r="N121" s="39" t="s">
        <v>15</v>
      </c>
      <c r="O121" s="39">
        <f t="shared" si="40"/>
        <v>274646</v>
      </c>
      <c r="P121" s="37"/>
    </row>
    <row r="122" spans="1:16" ht="15.75" customHeight="1">
      <c r="A122" s="37" t="s">
        <v>120</v>
      </c>
      <c r="B122" s="38">
        <v>211.73</v>
      </c>
      <c r="C122" s="33">
        <f t="shared" si="41"/>
        <v>0.03461393843286632</v>
      </c>
      <c r="D122" s="39">
        <f t="shared" si="42"/>
        <v>186915</v>
      </c>
      <c r="E122" s="38">
        <v>14.1</v>
      </c>
      <c r="F122" s="40">
        <v>1</v>
      </c>
      <c r="G122" s="39">
        <f t="shared" si="43"/>
        <v>65534</v>
      </c>
      <c r="H122" s="41">
        <v>0</v>
      </c>
      <c r="I122" s="33">
        <f t="shared" si="44"/>
        <v>0</v>
      </c>
      <c r="J122" s="39">
        <f t="shared" si="48"/>
        <v>0</v>
      </c>
      <c r="K122" s="41">
        <v>1323</v>
      </c>
      <c r="L122" s="33">
        <f t="shared" si="45"/>
        <v>0.03370271303018724</v>
      </c>
      <c r="M122" s="39">
        <f t="shared" si="46"/>
        <v>272992</v>
      </c>
      <c r="N122" s="39" t="s">
        <v>15</v>
      </c>
      <c r="O122" s="39">
        <f t="shared" si="40"/>
        <v>525441</v>
      </c>
      <c r="P122" s="37"/>
    </row>
    <row r="123" spans="1:16" ht="15.75" customHeight="1">
      <c r="A123" s="37" t="s">
        <v>121</v>
      </c>
      <c r="B123" s="38">
        <v>85.79</v>
      </c>
      <c r="C123" s="33">
        <f t="shared" si="41"/>
        <v>0.01402507806241724</v>
      </c>
      <c r="D123" s="39">
        <f t="shared" si="42"/>
        <v>75735</v>
      </c>
      <c r="E123" s="38">
        <v>14.5</v>
      </c>
      <c r="F123" s="40">
        <v>1</v>
      </c>
      <c r="G123" s="39">
        <f t="shared" si="43"/>
        <v>65534</v>
      </c>
      <c r="H123" s="41">
        <v>1</v>
      </c>
      <c r="I123" s="33">
        <f t="shared" si="44"/>
        <v>0.011904761904761904</v>
      </c>
      <c r="J123" s="39">
        <f t="shared" si="48"/>
        <v>96429</v>
      </c>
      <c r="K123" s="58">
        <v>80</v>
      </c>
      <c r="L123" s="33">
        <f t="shared" si="45"/>
        <v>0.0020379569481594703</v>
      </c>
      <c r="M123" s="39">
        <f t="shared" si="46"/>
        <v>16507</v>
      </c>
      <c r="N123" s="39" t="s">
        <v>15</v>
      </c>
      <c r="O123" s="39">
        <f t="shared" si="40"/>
        <v>254205</v>
      </c>
      <c r="P123" s="37"/>
    </row>
    <row r="124" spans="1:16" ht="15.75" customHeight="1">
      <c r="A124" s="37" t="s">
        <v>122</v>
      </c>
      <c r="B124" s="38">
        <v>114.04</v>
      </c>
      <c r="C124" s="33">
        <f t="shared" si="41"/>
        <v>0.018643430495839396</v>
      </c>
      <c r="D124" s="39">
        <f t="shared" si="42"/>
        <v>100675</v>
      </c>
      <c r="E124" s="38">
        <v>11.8</v>
      </c>
      <c r="F124" s="40">
        <v>1</v>
      </c>
      <c r="G124" s="39">
        <f t="shared" si="43"/>
        <v>65534</v>
      </c>
      <c r="H124" s="41">
        <v>0</v>
      </c>
      <c r="I124" s="33">
        <f t="shared" si="44"/>
        <v>0</v>
      </c>
      <c r="J124" s="39">
        <f t="shared" si="48"/>
        <v>0</v>
      </c>
      <c r="K124" s="58">
        <v>146</v>
      </c>
      <c r="L124" s="33">
        <f t="shared" si="45"/>
        <v>0.003719271430391033</v>
      </c>
      <c r="M124" s="39">
        <f t="shared" si="46"/>
        <v>30126</v>
      </c>
      <c r="N124" s="39" t="s">
        <v>15</v>
      </c>
      <c r="O124" s="39">
        <f t="shared" si="40"/>
        <v>196335</v>
      </c>
      <c r="P124" s="37"/>
    </row>
    <row r="125" spans="1:16" ht="15.75" customHeight="1">
      <c r="A125" s="37" t="s">
        <v>123</v>
      </c>
      <c r="B125" s="38">
        <v>45.46</v>
      </c>
      <c r="C125" s="33">
        <f t="shared" si="41"/>
        <v>0.007431869084013144</v>
      </c>
      <c r="D125" s="39">
        <f t="shared" si="42"/>
        <v>40132</v>
      </c>
      <c r="E125" s="38">
        <v>22.1</v>
      </c>
      <c r="F125" s="40">
        <v>0.5</v>
      </c>
      <c r="G125" s="39">
        <f t="shared" si="43"/>
        <v>32767</v>
      </c>
      <c r="H125" s="41">
        <v>1</v>
      </c>
      <c r="I125" s="33">
        <f t="shared" si="44"/>
        <v>0.011904761904761904</v>
      </c>
      <c r="J125" s="39">
        <f t="shared" si="48"/>
        <v>96429</v>
      </c>
      <c r="K125" s="58">
        <v>318</v>
      </c>
      <c r="L125" s="33">
        <f t="shared" si="45"/>
        <v>0.008100878868933894</v>
      </c>
      <c r="M125" s="39">
        <f t="shared" si="46"/>
        <v>65617</v>
      </c>
      <c r="N125" s="39" t="s">
        <v>15</v>
      </c>
      <c r="O125" s="39">
        <f t="shared" si="40"/>
        <v>234945</v>
      </c>
      <c r="P125" s="37"/>
    </row>
    <row r="126" spans="1:16" ht="15.75" customHeight="1">
      <c r="A126" s="37" t="s">
        <v>124</v>
      </c>
      <c r="B126" s="38">
        <v>97.57</v>
      </c>
      <c r="C126" s="33">
        <f t="shared" si="41"/>
        <v>0.01595089015677876</v>
      </c>
      <c r="D126" s="39">
        <f t="shared" si="42"/>
        <v>86135</v>
      </c>
      <c r="E126" s="38">
        <v>12.9</v>
      </c>
      <c r="F126" s="40">
        <v>1</v>
      </c>
      <c r="G126" s="39">
        <f t="shared" si="43"/>
        <v>65534</v>
      </c>
      <c r="H126" s="41">
        <v>1</v>
      </c>
      <c r="I126" s="33">
        <f t="shared" si="44"/>
        <v>0.011904761904761904</v>
      </c>
      <c r="J126" s="39">
        <f t="shared" si="48"/>
        <v>96429</v>
      </c>
      <c r="K126" s="41">
        <v>370</v>
      </c>
      <c r="L126" s="33">
        <f t="shared" si="45"/>
        <v>0.00942555088523755</v>
      </c>
      <c r="M126" s="39">
        <f t="shared" si="46"/>
        <v>76347</v>
      </c>
      <c r="N126" s="39" t="s">
        <v>15</v>
      </c>
      <c r="O126" s="39">
        <f t="shared" si="40"/>
        <v>324445</v>
      </c>
      <c r="P126" s="37"/>
    </row>
  </sheetData>
  <sheetProtection/>
  <mergeCells count="5">
    <mergeCell ref="A2:P2"/>
    <mergeCell ref="B4:D4"/>
    <mergeCell ref="E4:G4"/>
    <mergeCell ref="H4:J4"/>
    <mergeCell ref="K4:M4"/>
  </mergeCells>
  <printOptions/>
  <pageMargins left="0.6805555555555556" right="0.5590277777777778" top="0.4284722222222222" bottom="0.38958333333333334" header="0.2986111111111111" footer="0.20069444444444445"/>
  <pageSetup fitToHeight="3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张可薇</cp:lastModifiedBy>
  <cp:lastPrinted>2017-12-08T08:08:32Z</cp:lastPrinted>
  <dcterms:created xsi:type="dcterms:W3CDTF">1996-12-17T01:32:42Z</dcterms:created>
  <dcterms:modified xsi:type="dcterms:W3CDTF">2019-03-29T01:36:28Z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