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15"/>
  </bookViews>
  <sheets>
    <sheet name="定稿" sheetId="6" r:id="rId1"/>
  </sheets>
  <definedNames>
    <definedName name="_xlnm._FilterDatabase" localSheetId="0" hidden="1">定稿!$A$9:$X$185</definedName>
    <definedName name="_xlnm.Print_Titles" localSheetId="0">定稿!$3:$7</definedName>
    <definedName name="_xlnm.Print_Area" localSheetId="0">定稿!$A$2:$T$185</definedName>
  </definedNames>
  <calcPr calcId="144525" concurrentCalc="0"/>
</workbook>
</file>

<file path=xl/comments1.xml><?xml version="1.0" encoding="utf-8"?>
<comments xmlns="http://schemas.openxmlformats.org/spreadsheetml/2006/main">
  <authors>
    <author>䷸ᅛ䵘ᅛ䵨ᅛ܀ტހტࢀტऀტ</author>
  </authors>
  <commentList>
    <comment ref="L109" authorId="0">
      <text>
        <r>
          <rPr>
            <sz val="14"/>
            <rFont val="宋体"/>
            <charset val="134"/>
          </rPr>
          <t>追加请示见
阳教呈[2018]14号</t>
        </r>
      </text>
    </comment>
    <comment ref="L110" authorId="0">
      <text>
        <r>
          <rPr>
            <sz val="14"/>
            <rFont val="宋体"/>
            <charset val="134"/>
          </rPr>
          <t>追加请示见
阳教呈[2018]14号</t>
        </r>
      </text>
    </comment>
    <comment ref="L111" authorId="0">
      <text>
        <r>
          <rPr>
            <sz val="14"/>
            <rFont val="宋体"/>
            <charset val="134"/>
          </rPr>
          <t>追加请示见
阳教呈[2018]14号</t>
        </r>
      </text>
    </comment>
    <comment ref="L115" authorId="0">
      <text>
        <r>
          <rPr>
            <sz val="14"/>
            <rFont val="宋体"/>
            <charset val="134"/>
          </rPr>
          <t>追加请示见
湛教报[2018]33号
湛教报[2018]118号</t>
        </r>
      </text>
    </comment>
    <comment ref="L117" authorId="0">
      <text>
        <r>
          <rPr>
            <sz val="14"/>
            <rFont val="宋体"/>
            <charset val="134"/>
          </rPr>
          <t>追加请示见
湛教报[2018]118号</t>
        </r>
      </text>
    </comment>
    <comment ref="L122" authorId="0">
      <text>
        <r>
          <rPr>
            <sz val="14"/>
            <rFont val="宋体"/>
            <charset val="134"/>
          </rPr>
          <t>追加请示见
湛教报[2018]118号</t>
        </r>
      </text>
    </comment>
    <comment ref="L126" authorId="0">
      <text>
        <r>
          <rPr>
            <sz val="14"/>
            <rFont val="宋体"/>
            <charset val="134"/>
          </rPr>
          <t>追加请示见
湛教报[2018]118号</t>
        </r>
      </text>
    </comment>
    <comment ref="L128" authorId="0">
      <text>
        <r>
          <rPr>
            <sz val="14"/>
            <rFont val="宋体"/>
            <charset val="134"/>
          </rPr>
          <t>追加请示见
湛教报[2018]118号</t>
        </r>
      </text>
    </comment>
  </commentList>
</comments>
</file>

<file path=xl/sharedStrings.xml><?xml version="1.0" encoding="utf-8"?>
<sst xmlns="http://schemas.openxmlformats.org/spreadsheetml/2006/main" count="209">
  <si>
    <t>提前下达2019年广东省地市属中等职业教育国家助学金明细表</t>
  </si>
  <si>
    <t>单位：人、元</t>
  </si>
  <si>
    <t>用款单位编码</t>
  </si>
  <si>
    <t>用款单位名称</t>
  </si>
  <si>
    <t>具体实施单位</t>
  </si>
  <si>
    <t>清算2018年</t>
  </si>
  <si>
    <t>预算2019年</t>
  </si>
  <si>
    <t>改革前省级以上财政分担比例（%）</t>
  </si>
  <si>
    <t>改革后省级以上财政分担比例（%）</t>
  </si>
  <si>
    <t>资金测算过程</t>
  </si>
  <si>
    <t>本次清算2018年及提前下达2019年资金</t>
  </si>
  <si>
    <t>待年中追加下达资金</t>
  </si>
  <si>
    <t>待以后年度结转使用</t>
  </si>
  <si>
    <t>国家助学金学生人数</t>
  </si>
  <si>
    <t>国家助学金总计
（按2000元标准）</t>
  </si>
  <si>
    <t>清算安排2018年国家助学金</t>
  </si>
  <si>
    <t>预算安排2019年国家助学金</t>
  </si>
  <si>
    <t>部分市县申请追加资金缺口</t>
  </si>
  <si>
    <t>粤财教[2017]441号文
提前下达2018年国家助学金</t>
  </si>
  <si>
    <t>粤财教[2018]190号
已追加国家助学金</t>
  </si>
  <si>
    <t>核定应下达资金</t>
  </si>
  <si>
    <t>合计</t>
  </si>
  <si>
    <t>中央资金</t>
  </si>
  <si>
    <t>省级资金</t>
  </si>
  <si>
    <t>A</t>
  </si>
  <si>
    <t>B</t>
  </si>
  <si>
    <t>C</t>
  </si>
  <si>
    <t>D</t>
  </si>
  <si>
    <t>E=D*2000</t>
  </si>
  <si>
    <t>F</t>
  </si>
  <si>
    <t>G=F*2000</t>
  </si>
  <si>
    <t>H1</t>
  </si>
  <si>
    <t>H2</t>
  </si>
  <si>
    <t>I=E*H1</t>
  </si>
  <si>
    <t>J=G*H2</t>
  </si>
  <si>
    <t>K</t>
  </si>
  <si>
    <t>L</t>
  </si>
  <si>
    <t>M</t>
  </si>
  <si>
    <t>N=I+J+K-L-M&gt;=0</t>
  </si>
  <si>
    <t>O=P+Q</t>
  </si>
  <si>
    <t>P</t>
  </si>
  <si>
    <t>Q</t>
  </si>
  <si>
    <t>R=N-O</t>
  </si>
  <si>
    <t>S=I+J+K-L-M&lt;0</t>
  </si>
  <si>
    <t>广州市</t>
  </si>
  <si>
    <t>广州市本级</t>
  </si>
  <si>
    <t>广州市辖区</t>
  </si>
  <si>
    <t>越秀区</t>
  </si>
  <si>
    <t>海珠区</t>
  </si>
  <si>
    <t>荔湾区</t>
  </si>
  <si>
    <t>天河区</t>
  </si>
  <si>
    <t>白云区</t>
  </si>
  <si>
    <t>黄埔区</t>
  </si>
  <si>
    <t>番禺区</t>
  </si>
  <si>
    <t>花都区</t>
  </si>
  <si>
    <t>增城市</t>
  </si>
  <si>
    <t>增城区</t>
  </si>
  <si>
    <t>从化市</t>
  </si>
  <si>
    <t>从化区</t>
  </si>
  <si>
    <t>南沙区</t>
  </si>
  <si>
    <t>珠海市</t>
  </si>
  <si>
    <t>珠海市本级</t>
  </si>
  <si>
    <t>珠海市辖区</t>
  </si>
  <si>
    <t>斗门区</t>
  </si>
  <si>
    <t>汕头市</t>
  </si>
  <si>
    <t>汕头市本级</t>
  </si>
  <si>
    <t>汕头市辖区</t>
  </si>
  <si>
    <t>金平区</t>
  </si>
  <si>
    <t>龙湖区</t>
  </si>
  <si>
    <t>濠江区</t>
  </si>
  <si>
    <t>潮阳区</t>
  </si>
  <si>
    <t>潮南区</t>
  </si>
  <si>
    <t>澄海区</t>
  </si>
  <si>
    <t>南澳县</t>
  </si>
  <si>
    <t>佛山市</t>
  </si>
  <si>
    <t>佛山市本级</t>
  </si>
  <si>
    <t>佛山市辖区</t>
  </si>
  <si>
    <t>禅城区</t>
  </si>
  <si>
    <t>南海区</t>
  </si>
  <si>
    <t>高明区</t>
  </si>
  <si>
    <t>三水区</t>
  </si>
  <si>
    <t>顺德区</t>
  </si>
  <si>
    <t>韶关市</t>
  </si>
  <si>
    <t>韶关市本级</t>
  </si>
  <si>
    <t>韶关市辖区</t>
  </si>
  <si>
    <t>乐昌市</t>
  </si>
  <si>
    <t>曲江区</t>
  </si>
  <si>
    <t>新丰县</t>
  </si>
  <si>
    <t>始兴县</t>
  </si>
  <si>
    <t>翁源县</t>
  </si>
  <si>
    <t>乳源瑶族自治县</t>
  </si>
  <si>
    <t>南雄市</t>
  </si>
  <si>
    <t>仁化县</t>
  </si>
  <si>
    <t>河源市</t>
  </si>
  <si>
    <t>河源市本级</t>
  </si>
  <si>
    <t>河源市辖区</t>
  </si>
  <si>
    <t>东源县</t>
  </si>
  <si>
    <t>和平县</t>
  </si>
  <si>
    <t>龙川县</t>
  </si>
  <si>
    <t>紫金县</t>
  </si>
  <si>
    <t>梅州市</t>
  </si>
  <si>
    <t>梅州市本级</t>
  </si>
  <si>
    <t>梅州市辖区</t>
  </si>
  <si>
    <t>梅江区</t>
  </si>
  <si>
    <t>梅县</t>
  </si>
  <si>
    <t>梅县区</t>
  </si>
  <si>
    <t>平远县</t>
  </si>
  <si>
    <t>蕉岭县</t>
  </si>
  <si>
    <t>大埔县</t>
  </si>
  <si>
    <t>兴宁市</t>
  </si>
  <si>
    <t>五华县</t>
  </si>
  <si>
    <t>丰顺县</t>
  </si>
  <si>
    <t>惠州市</t>
  </si>
  <si>
    <t>惠州市本级</t>
  </si>
  <si>
    <t>惠州市辖区</t>
  </si>
  <si>
    <t>惠城区</t>
  </si>
  <si>
    <t>惠阳区</t>
  </si>
  <si>
    <t>惠东县</t>
  </si>
  <si>
    <t>龙门县</t>
  </si>
  <si>
    <t>博罗县</t>
  </si>
  <si>
    <t>汕尾市</t>
  </si>
  <si>
    <t>汕尾市本级</t>
  </si>
  <si>
    <t>汕尾市辖区</t>
  </si>
  <si>
    <t>城区</t>
  </si>
  <si>
    <t>海丰县</t>
  </si>
  <si>
    <t>陆丰市</t>
  </si>
  <si>
    <t>陆河县</t>
  </si>
  <si>
    <t>东莞市</t>
  </si>
  <si>
    <t>中山市</t>
  </si>
  <si>
    <t>江门市</t>
  </si>
  <si>
    <t>江门市本级</t>
  </si>
  <si>
    <t>江门市辖区</t>
  </si>
  <si>
    <t>蓬江区</t>
  </si>
  <si>
    <t>新会区</t>
  </si>
  <si>
    <t>台山市</t>
  </si>
  <si>
    <t>开平市</t>
  </si>
  <si>
    <t>鹤山市</t>
  </si>
  <si>
    <t>恩平市</t>
  </si>
  <si>
    <t>阳江市</t>
  </si>
  <si>
    <t>阳江市本级</t>
  </si>
  <si>
    <t>阳江市辖区</t>
  </si>
  <si>
    <t>阳东县</t>
  </si>
  <si>
    <t>阳东区</t>
  </si>
  <si>
    <t>阳西县</t>
  </si>
  <si>
    <t>阳春市</t>
  </si>
  <si>
    <t>湛江市</t>
  </si>
  <si>
    <t>湛江市本级</t>
  </si>
  <si>
    <t>湛江市辖区</t>
  </si>
  <si>
    <t>赤坎区</t>
  </si>
  <si>
    <t>霞山区</t>
  </si>
  <si>
    <t>湛江市开发区</t>
  </si>
  <si>
    <t>麻章区</t>
  </si>
  <si>
    <t>坡头区</t>
  </si>
  <si>
    <t>吴川市</t>
  </si>
  <si>
    <t>遂溪县</t>
  </si>
  <si>
    <t>雷州市</t>
  </si>
  <si>
    <t>廉江市</t>
  </si>
  <si>
    <t>徐闻县</t>
  </si>
  <si>
    <t>茂名市</t>
  </si>
  <si>
    <t>茂名市本级</t>
  </si>
  <si>
    <t>茂名市辖区</t>
  </si>
  <si>
    <t>信宜市</t>
  </si>
  <si>
    <t>化州市</t>
  </si>
  <si>
    <t>高州市</t>
  </si>
  <si>
    <t>肇庆市</t>
  </si>
  <si>
    <t>肇庆市本级</t>
  </si>
  <si>
    <t>肇庆市辖区</t>
  </si>
  <si>
    <t>端州区</t>
  </si>
  <si>
    <t>高要市</t>
  </si>
  <si>
    <t>四会市</t>
  </si>
  <si>
    <t>大旺区</t>
  </si>
  <si>
    <t>广宁县</t>
  </si>
  <si>
    <t>德庆县</t>
  </si>
  <si>
    <t>封开县</t>
  </si>
  <si>
    <t>怀集县</t>
  </si>
  <si>
    <t>清远市</t>
  </si>
  <si>
    <t>清远市本级</t>
  </si>
  <si>
    <t>清远市辖区</t>
  </si>
  <si>
    <t>清新县</t>
  </si>
  <si>
    <t>清新区</t>
  </si>
  <si>
    <t>连州市</t>
  </si>
  <si>
    <t>佛冈县</t>
  </si>
  <si>
    <t>阳山县</t>
  </si>
  <si>
    <t>连山壮族瑶族自治县</t>
  </si>
  <si>
    <t>连南瑶族自治县</t>
  </si>
  <si>
    <t>英德市</t>
  </si>
  <si>
    <t>潮州市</t>
  </si>
  <si>
    <t>潮州市本级</t>
  </si>
  <si>
    <t>潮州市辖区</t>
  </si>
  <si>
    <t>潮安县</t>
  </si>
  <si>
    <t>潮安区</t>
  </si>
  <si>
    <t>湘桥区</t>
  </si>
  <si>
    <t>饶平县</t>
  </si>
  <si>
    <t>揭阳市</t>
  </si>
  <si>
    <t>揭阳市本级</t>
  </si>
  <si>
    <t>揭阳市辖区</t>
  </si>
  <si>
    <t>榕城区</t>
  </si>
  <si>
    <t>揭东县</t>
  </si>
  <si>
    <t>产业园（蓝城区）</t>
  </si>
  <si>
    <t>揭东区</t>
  </si>
  <si>
    <t>惠来县</t>
  </si>
  <si>
    <t>普宁市</t>
  </si>
  <si>
    <t>揭西县</t>
  </si>
  <si>
    <t>云浮市</t>
  </si>
  <si>
    <t>云浮市本级</t>
  </si>
  <si>
    <t>云浮市辖区</t>
  </si>
  <si>
    <t>郁南县</t>
  </si>
  <si>
    <t>新兴县</t>
  </si>
  <si>
    <t>罗定市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</si>
</sst>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;[Red]\-#,##0.0\ "/>
    <numFmt numFmtId="177" formatCode="#,##0_ "/>
    <numFmt numFmtId="178" formatCode="#,##0_ ;[Red]\-#,##0\ "/>
  </numFmts>
  <fonts count="34">
    <font>
      <sz val="12"/>
      <name val="宋体"/>
      <charset val="134"/>
    </font>
    <font>
      <sz val="12"/>
      <name val="方正姚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28"/>
      <name val="方正姚体"/>
      <charset val="134"/>
    </font>
    <font>
      <sz val="28"/>
      <color theme="1"/>
      <name val="方正姚体"/>
      <charset val="134"/>
    </font>
    <font>
      <sz val="12"/>
      <color theme="1"/>
      <name val="方正姚体"/>
      <charset val="134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Times New Roman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8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8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8" borderId="13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8" borderId="13" applyNumberFormat="0" applyFon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1" fillId="17" borderId="14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</cellStyleXfs>
  <cellXfs count="6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0" fillId="0" borderId="0" xfId="0" applyFont="1" applyFill="1"/>
    <xf numFmtId="0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ill="1"/>
    <xf numFmtId="0" fontId="0" fillId="2" borderId="0" xfId="0" applyFill="1"/>
    <xf numFmtId="0" fontId="4" fillId="0" borderId="0" xfId="0" applyNumberFormat="1" applyFont="1" applyFill="1"/>
    <xf numFmtId="0" fontId="0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52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8" fontId="9" fillId="0" borderId="3" xfId="54" applyNumberFormat="1" applyFont="1" applyFill="1" applyBorder="1" applyAlignment="1" applyProtection="1">
      <alignment horizontal="center" vertical="center" wrapText="1"/>
    </xf>
    <xf numFmtId="178" fontId="9" fillId="0" borderId="8" xfId="54" applyNumberFormat="1" applyFont="1" applyFill="1" applyBorder="1" applyAlignment="1" applyProtection="1">
      <alignment horizontal="center" vertical="center" wrapText="1"/>
    </xf>
    <xf numFmtId="178" fontId="9" fillId="0" borderId="4" xfId="54" applyNumberFormat="1" applyFont="1" applyFill="1" applyBorder="1" applyAlignment="1" applyProtection="1">
      <alignment horizontal="center" vertical="center" wrapText="1"/>
    </xf>
    <xf numFmtId="178" fontId="10" fillId="0" borderId="5" xfId="54" applyNumberFormat="1" applyFont="1" applyFill="1" applyBorder="1" applyAlignment="1" applyProtection="1">
      <alignment horizontal="center" vertical="center" wrapText="1"/>
    </xf>
    <xf numFmtId="0" fontId="11" fillId="0" borderId="5" xfId="54" applyNumberFormat="1" applyFont="1" applyFill="1" applyBorder="1" applyAlignment="1" applyProtection="1">
      <alignment horizontal="center" vertical="center"/>
    </xf>
    <xf numFmtId="178" fontId="11" fillId="0" borderId="5" xfId="54" applyNumberFormat="1" applyFont="1" applyFill="1" applyBorder="1" applyAlignment="1" applyProtection="1">
      <alignment horizontal="center" vertical="center" wrapText="1"/>
    </xf>
    <xf numFmtId="178" fontId="12" fillId="0" borderId="5" xfId="54" applyNumberFormat="1" applyFont="1" applyFill="1" applyBorder="1" applyAlignment="1" applyProtection="1">
      <alignment horizontal="center" vertical="center" wrapText="1"/>
    </xf>
    <xf numFmtId="0" fontId="13" fillId="0" borderId="5" xfId="54" applyNumberFormat="1" applyFont="1" applyFill="1" applyBorder="1" applyAlignment="1" applyProtection="1">
      <alignment horizontal="left" vertical="center"/>
    </xf>
    <xf numFmtId="178" fontId="13" fillId="0" borderId="5" xfId="54" applyNumberFormat="1" applyFont="1" applyFill="1" applyBorder="1" applyAlignment="1" applyProtection="1">
      <alignment horizontal="left" vertical="center" wrapText="1"/>
    </xf>
    <xf numFmtId="178" fontId="3" fillId="0" borderId="5" xfId="54" applyNumberFormat="1" applyFont="1" applyFill="1" applyBorder="1" applyAlignment="1" applyProtection="1">
      <alignment horizontal="right" vertical="center" wrapText="1"/>
    </xf>
    <xf numFmtId="178" fontId="13" fillId="0" borderId="5" xfId="54" applyNumberFormat="1" applyFont="1" applyFill="1" applyBorder="1" applyAlignment="1" applyProtection="1">
      <alignment horizontal="right" vertical="center" wrapText="1"/>
    </xf>
    <xf numFmtId="9" fontId="13" fillId="0" borderId="5" xfId="54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178" fontId="1" fillId="0" borderId="0" xfId="0" applyNumberFormat="1" applyFont="1" applyFill="1" applyBorder="1" applyAlignment="1">
      <alignment horizontal="right" vertical="center" wrapText="1"/>
    </xf>
    <xf numFmtId="178" fontId="0" fillId="0" borderId="0" xfId="0" applyNumberFormat="1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78" fontId="10" fillId="2" borderId="5" xfId="54" applyNumberFormat="1" applyFont="1" applyFill="1" applyBorder="1" applyAlignment="1" applyProtection="1">
      <alignment horizontal="center" vertical="center" wrapText="1"/>
    </xf>
    <xf numFmtId="178" fontId="12" fillId="2" borderId="5" xfId="54" applyNumberFormat="1" applyFont="1" applyFill="1" applyBorder="1" applyAlignment="1" applyProtection="1">
      <alignment horizontal="center" vertical="center" wrapText="1"/>
    </xf>
    <xf numFmtId="178" fontId="13" fillId="2" borderId="5" xfId="54" applyNumberFormat="1" applyFont="1" applyFill="1" applyBorder="1" applyAlignment="1" applyProtection="1">
      <alignment horizontal="right" vertical="center" wrapText="1"/>
    </xf>
    <xf numFmtId="177" fontId="10" fillId="0" borderId="5" xfId="54" applyNumberFormat="1" applyFont="1" applyFill="1" applyBorder="1" applyAlignment="1" applyProtection="1">
      <alignment horizontal="center" vertical="center" wrapText="1"/>
    </xf>
    <xf numFmtId="177" fontId="12" fillId="0" borderId="5" xfId="54" applyNumberFormat="1" applyFont="1" applyFill="1" applyBorder="1" applyAlignment="1" applyProtection="1">
      <alignment horizontal="center" vertical="center" wrapText="1"/>
    </xf>
    <xf numFmtId="177" fontId="13" fillId="0" borderId="5" xfId="54" applyNumberFormat="1" applyFont="1" applyFill="1" applyBorder="1" applyAlignment="1" applyProtection="1">
      <alignment horizontal="right" vertical="center" wrapText="1"/>
    </xf>
    <xf numFmtId="0" fontId="13" fillId="0" borderId="5" xfId="50" applyNumberFormat="1" applyFont="1" applyFill="1" applyBorder="1" applyAlignment="1" applyProtection="1">
      <alignment horizontal="left" vertical="center"/>
    </xf>
    <xf numFmtId="176" fontId="13" fillId="0" borderId="5" xfId="50" applyNumberFormat="1" applyFont="1" applyFill="1" applyBorder="1" applyAlignment="1" applyProtection="1">
      <alignment horizontal="left" vertical="center" wrapText="1"/>
    </xf>
    <xf numFmtId="0" fontId="11" fillId="0" borderId="5" xfId="54" applyNumberFormat="1" applyFont="1" applyFill="1" applyBorder="1" applyAlignment="1" applyProtection="1">
      <alignment horizontal="center" vertical="center" wrapText="1"/>
    </xf>
    <xf numFmtId="0" fontId="13" fillId="0" borderId="5" xfId="54" applyNumberFormat="1" applyFont="1" applyFill="1" applyBorder="1" applyAlignment="1" applyProtection="1">
      <alignment horizontal="left" vertical="center" wrapText="1"/>
    </xf>
    <xf numFmtId="0" fontId="13" fillId="0" borderId="5" xfId="53" applyNumberFormat="1" applyFont="1" applyFill="1" applyBorder="1" applyAlignment="1" applyProtection="1">
      <alignment horizontal="left" vertical="center" wrapText="1"/>
    </xf>
    <xf numFmtId="178" fontId="13" fillId="0" borderId="5" xfId="53" applyNumberFormat="1" applyFont="1" applyFill="1" applyBorder="1" applyAlignment="1" applyProtection="1">
      <alignment horizontal="left" vertical="center" wrapText="1"/>
    </xf>
    <xf numFmtId="178" fontId="12" fillId="3" borderId="5" xfId="54" applyNumberFormat="1" applyFont="1" applyFill="1" applyBorder="1" applyAlignment="1" applyProtection="1">
      <alignment horizontal="center" vertical="center" wrapText="1"/>
    </xf>
    <xf numFmtId="178" fontId="13" fillId="3" borderId="5" xfId="54" applyNumberFormat="1" applyFont="1" applyFill="1" applyBorder="1" applyAlignment="1" applyProtection="1">
      <alignment horizontal="right" vertical="center" wrapText="1"/>
    </xf>
    <xf numFmtId="0" fontId="13" fillId="0" borderId="5" xfId="50" applyNumberFormat="1" applyFont="1" applyFill="1" applyBorder="1" applyAlignment="1" applyProtection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2011年秋季学期广东省普通高中国家助学金安排表" xfId="52"/>
    <cellStyle name="常规_地市附件3" xfId="53"/>
    <cellStyle name="常规_附件2：广东省中等职业教育2016年国家助学金安排表" xfId="54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W185"/>
  <sheetViews>
    <sheetView tabSelected="1" zoomScale="80" zoomScaleNormal="80" topLeftCell="H111" workbookViewId="0">
      <selection activeCell="R114" sqref="R114:R122"/>
    </sheetView>
  </sheetViews>
  <sheetFormatPr defaultColWidth="9" defaultRowHeight="14.25"/>
  <cols>
    <col min="1" max="1" width="14.125" style="5" customWidth="1"/>
    <col min="2" max="3" width="14.125" style="6" customWidth="1"/>
    <col min="4" max="4" width="18.625" style="7" customWidth="1"/>
    <col min="5" max="7" width="18.625" style="8" customWidth="1"/>
    <col min="8" max="9" width="11.125" style="8" customWidth="1"/>
    <col min="10" max="11" width="18.625" style="8" customWidth="1"/>
    <col min="12" max="12" width="14.2166666666667" style="8" customWidth="1"/>
    <col min="13" max="13" width="13.75" style="8" customWidth="1"/>
    <col min="14" max="14" width="13.275" style="8" customWidth="1"/>
    <col min="15" max="15" width="18.625" style="8" customWidth="1"/>
    <col min="16" max="18" width="18.625" style="9" customWidth="1"/>
    <col min="19" max="20" width="18.625" style="8" customWidth="1"/>
    <col min="21" max="21" width="13" style="8" customWidth="1"/>
    <col min="22" max="22" width="9.375" style="8"/>
    <col min="23" max="23" width="9" style="8"/>
    <col min="24" max="24" width="12.625" style="8"/>
    <col min="25" max="16384" width="9" style="8"/>
  </cols>
  <sheetData>
    <row r="1" ht="20.25" spans="1:20">
      <c r="A1" s="10"/>
      <c r="B1" s="11"/>
      <c r="C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65.25" customHeight="1" spans="1:20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2.25" customHeight="1" spans="1:20">
      <c r="A3" s="13"/>
      <c r="B3" s="14"/>
      <c r="C3" s="14"/>
      <c r="D3" s="15"/>
      <c r="E3" s="16"/>
      <c r="F3" s="16"/>
      <c r="G3" s="16"/>
      <c r="H3" s="16"/>
      <c r="I3" s="40"/>
      <c r="K3" s="41"/>
      <c r="L3" s="41"/>
      <c r="M3" s="42"/>
      <c r="N3" s="42"/>
      <c r="O3" s="43"/>
      <c r="P3" s="43"/>
      <c r="Q3" s="41"/>
      <c r="R3" s="41"/>
      <c r="S3" s="41" t="s">
        <v>1</v>
      </c>
      <c r="T3" s="41"/>
    </row>
    <row r="4" s="1" customFormat="1" ht="32.25" customHeight="1" spans="1:20">
      <c r="A4" s="17" t="s">
        <v>2</v>
      </c>
      <c r="B4" s="17" t="s">
        <v>3</v>
      </c>
      <c r="C4" s="17" t="s">
        <v>4</v>
      </c>
      <c r="D4" s="18" t="s">
        <v>5</v>
      </c>
      <c r="E4" s="19"/>
      <c r="F4" s="18" t="s">
        <v>6</v>
      </c>
      <c r="G4" s="19"/>
      <c r="H4" s="20" t="s">
        <v>7</v>
      </c>
      <c r="I4" s="20" t="s">
        <v>8</v>
      </c>
      <c r="J4" s="44" t="s">
        <v>9</v>
      </c>
      <c r="K4" s="44"/>
      <c r="L4" s="44"/>
      <c r="M4" s="44"/>
      <c r="N4" s="44"/>
      <c r="O4" s="44"/>
      <c r="P4" s="45" t="s">
        <v>10</v>
      </c>
      <c r="Q4" s="45"/>
      <c r="R4" s="45"/>
      <c r="S4" s="44" t="s">
        <v>11</v>
      </c>
      <c r="T4" s="44" t="s">
        <v>12</v>
      </c>
    </row>
    <row r="5" s="1" customFormat="1" ht="32.25" customHeight="1" spans="1:20">
      <c r="A5" s="21"/>
      <c r="B5" s="21"/>
      <c r="C5" s="21"/>
      <c r="D5" s="22" t="s">
        <v>13</v>
      </c>
      <c r="E5" s="22" t="s">
        <v>14</v>
      </c>
      <c r="F5" s="22" t="s">
        <v>13</v>
      </c>
      <c r="G5" s="22" t="s">
        <v>14</v>
      </c>
      <c r="H5" s="20"/>
      <c r="I5" s="20"/>
      <c r="J5" s="46" t="s">
        <v>15</v>
      </c>
      <c r="K5" s="46" t="s">
        <v>16</v>
      </c>
      <c r="L5" s="20" t="s">
        <v>17</v>
      </c>
      <c r="M5" s="44" t="s">
        <v>18</v>
      </c>
      <c r="N5" s="44" t="s">
        <v>19</v>
      </c>
      <c r="O5" s="47" t="s">
        <v>20</v>
      </c>
      <c r="P5" s="45"/>
      <c r="Q5" s="45"/>
      <c r="R5" s="45"/>
      <c r="S5" s="44"/>
      <c r="T5" s="44"/>
    </row>
    <row r="6" s="1" customFormat="1" ht="32.25" customHeight="1" spans="1:20">
      <c r="A6" s="23"/>
      <c r="B6" s="23"/>
      <c r="C6" s="23"/>
      <c r="D6" s="24"/>
      <c r="E6" s="24"/>
      <c r="F6" s="24"/>
      <c r="G6" s="24"/>
      <c r="H6" s="20"/>
      <c r="I6" s="20"/>
      <c r="J6" s="46"/>
      <c r="K6" s="46"/>
      <c r="L6" s="20"/>
      <c r="M6" s="44"/>
      <c r="N6" s="44"/>
      <c r="O6" s="47"/>
      <c r="P6" s="45" t="s">
        <v>21</v>
      </c>
      <c r="Q6" s="45" t="s">
        <v>22</v>
      </c>
      <c r="R6" s="45" t="s">
        <v>23</v>
      </c>
      <c r="S6" s="44"/>
      <c r="T6" s="44"/>
    </row>
    <row r="7" s="2" customFormat="1" ht="32.25" customHeight="1" spans="1:20">
      <c r="A7" s="25" t="s">
        <v>24</v>
      </c>
      <c r="B7" s="26" t="s">
        <v>25</v>
      </c>
      <c r="C7" s="26" t="s">
        <v>26</v>
      </c>
      <c r="D7" s="27" t="s">
        <v>27</v>
      </c>
      <c r="E7" s="26" t="s">
        <v>28</v>
      </c>
      <c r="F7" s="26" t="s">
        <v>29</v>
      </c>
      <c r="G7" s="26" t="s">
        <v>30</v>
      </c>
      <c r="H7" s="26" t="s">
        <v>31</v>
      </c>
      <c r="I7" s="26" t="s">
        <v>32</v>
      </c>
      <c r="J7" s="26" t="s">
        <v>33</v>
      </c>
      <c r="K7" s="26" t="s">
        <v>34</v>
      </c>
      <c r="L7" s="26" t="s">
        <v>35</v>
      </c>
      <c r="M7" s="26" t="s">
        <v>36</v>
      </c>
      <c r="N7" s="26" t="s">
        <v>37</v>
      </c>
      <c r="O7" s="26" t="s">
        <v>38</v>
      </c>
      <c r="P7" s="48" t="s">
        <v>39</v>
      </c>
      <c r="Q7" s="48" t="s">
        <v>40</v>
      </c>
      <c r="R7" s="48" t="s">
        <v>41</v>
      </c>
      <c r="S7" s="26" t="s">
        <v>42</v>
      </c>
      <c r="T7" s="26" t="s">
        <v>43</v>
      </c>
    </row>
    <row r="8" s="3" customFormat="1" ht="27" customHeight="1" spans="1:23">
      <c r="A8" s="28" t="s">
        <v>21</v>
      </c>
      <c r="B8" s="29"/>
      <c r="C8" s="30"/>
      <c r="D8" s="31">
        <f t="shared" ref="D8:R8" si="0">D9+D22+D25+D33+D35+D41+D43+D49+D51+D53+D55+D57+D61+D63+D65+D71+D73+D75+D77+D79+D85+D87+D90+D92+D94+D96+D98+D100+D108+D112+D114+D123+D125+D127+D129+D132+D134+D136+D142+D144+D146+D148+D150+D156+D158+D160+D162+D166+D168+D173+D175+D177+D179+D182+D184</f>
        <v>54362</v>
      </c>
      <c r="E8" s="31">
        <f t="shared" si="0"/>
        <v>108724000</v>
      </c>
      <c r="F8" s="31">
        <f t="shared" si="0"/>
        <v>84405</v>
      </c>
      <c r="G8" s="31">
        <f t="shared" si="0"/>
        <v>168810000</v>
      </c>
      <c r="H8" s="31"/>
      <c r="I8" s="31"/>
      <c r="J8" s="31">
        <f t="shared" si="0"/>
        <v>58376320</v>
      </c>
      <c r="K8" s="31">
        <f t="shared" ref="K8" si="1">K9+K22+K25+K33+K35+K41+K43+K49+K51+K53+K55+K57+K61+K63+K65+K71+K73+K75+K77+K79+K85+K87+K90+K92+K94+K96+K98+K100+K108+K112+K114+K123+K125+K127+K129+K132+K134+K136+K142+K144+K146+K148+K150+K156+K158+K160+K162+K166+K168+K173+K175+K177+K179+K182+K184</f>
        <v>104852000</v>
      </c>
      <c r="L8" s="31">
        <f t="shared" si="0"/>
        <v>718200</v>
      </c>
      <c r="M8" s="31">
        <f t="shared" si="0"/>
        <v>76241980</v>
      </c>
      <c r="N8" s="31">
        <f t="shared" si="0"/>
        <v>6060000</v>
      </c>
      <c r="O8" s="31">
        <f t="shared" si="0"/>
        <v>82298040</v>
      </c>
      <c r="P8" s="49">
        <f t="shared" si="0"/>
        <v>59284000</v>
      </c>
      <c r="Q8" s="49">
        <f t="shared" ref="Q8:T8" si="2">Q9+Q22+Q25+Q33+Q35+Q41+Q43+Q49+Q51+Q53+Q55+Q57+Q61+Q63+Q65+Q71+Q73+Q75+Q77+Q79+Q85+Q87+Q90+Q92+Q94+Q96+Q98+Q100+Q108+Q112+Q114+Q123+Q125+Q127+Q129+Q132+Q134+Q136+Q142+Q144+Q146+Q148+Q150+Q156+Q158+Q160+Q162+Q166+Q168+Q173+Q175+Q177+Q179+Q182+Q184</f>
        <v>26400000</v>
      </c>
      <c r="R8" s="49">
        <f t="shared" si="2"/>
        <v>32884000</v>
      </c>
      <c r="S8" s="31">
        <f t="shared" si="2"/>
        <v>23014040</v>
      </c>
      <c r="T8" s="52">
        <f t="shared" si="2"/>
        <v>653500</v>
      </c>
      <c r="W8" s="4"/>
    </row>
    <row r="9" s="4" customFormat="1" ht="27" customHeight="1" spans="1:20">
      <c r="A9" s="32">
        <v>601</v>
      </c>
      <c r="B9" s="33" t="s">
        <v>44</v>
      </c>
      <c r="C9" s="33" t="s">
        <v>44</v>
      </c>
      <c r="D9" s="34">
        <f t="shared" ref="D9:J9" si="3">SUM(D10:D21)</f>
        <v>5683</v>
      </c>
      <c r="E9" s="34">
        <f t="shared" si="3"/>
        <v>11366000</v>
      </c>
      <c r="F9" s="34">
        <f t="shared" si="3"/>
        <v>9553</v>
      </c>
      <c r="G9" s="34">
        <f t="shared" si="3"/>
        <v>19106000</v>
      </c>
      <c r="H9" s="34"/>
      <c r="I9" s="34"/>
      <c r="J9" s="34">
        <f t="shared" si="3"/>
        <v>1136600</v>
      </c>
      <c r="K9" s="34">
        <f t="shared" ref="K9:P9" si="4">SUM(K10:K21)</f>
        <v>5731800</v>
      </c>
      <c r="L9" s="34">
        <f t="shared" si="4"/>
        <v>0</v>
      </c>
      <c r="M9" s="34">
        <f t="shared" si="4"/>
        <v>1144800</v>
      </c>
      <c r="N9" s="34">
        <f t="shared" si="4"/>
        <v>0</v>
      </c>
      <c r="O9" s="34">
        <f t="shared" si="4"/>
        <v>5723600</v>
      </c>
      <c r="P9" s="50">
        <f t="shared" si="4"/>
        <v>5723600</v>
      </c>
      <c r="Q9" s="50">
        <f t="shared" ref="Q9:T9" si="5">SUM(Q10:Q21)</f>
        <v>5723600</v>
      </c>
      <c r="R9" s="50">
        <f t="shared" si="5"/>
        <v>0</v>
      </c>
      <c r="S9" s="34">
        <f t="shared" si="5"/>
        <v>0</v>
      </c>
      <c r="T9" s="53">
        <f t="shared" si="5"/>
        <v>0</v>
      </c>
    </row>
    <row r="10" s="4" customFormat="1" ht="27" customHeight="1" spans="1:20">
      <c r="A10" s="35">
        <v>601001</v>
      </c>
      <c r="B10" s="36" t="s">
        <v>45</v>
      </c>
      <c r="C10" s="36" t="s">
        <v>46</v>
      </c>
      <c r="D10" s="37">
        <v>3645</v>
      </c>
      <c r="E10" s="38">
        <f t="shared" ref="E10:E21" si="6">D10*2000</f>
        <v>7290000</v>
      </c>
      <c r="F10" s="37">
        <v>5821</v>
      </c>
      <c r="G10" s="38">
        <f t="shared" ref="G10:G21" si="7">F10*2000</f>
        <v>11642000</v>
      </c>
      <c r="H10" s="39">
        <v>0.1</v>
      </c>
      <c r="I10" s="39">
        <v>0.3</v>
      </c>
      <c r="J10" s="38">
        <f>E10*H10</f>
        <v>729000</v>
      </c>
      <c r="K10" s="38">
        <f>G10*I10</f>
        <v>3492600</v>
      </c>
      <c r="L10" s="38"/>
      <c r="M10" s="38">
        <v>734400</v>
      </c>
      <c r="N10" s="38">
        <v>0</v>
      </c>
      <c r="O10" s="38">
        <f>IF(J10+K10+L10-M10-N10&lt;0,0,J10+K10+L10-M10-N10)</f>
        <v>3487200</v>
      </c>
      <c r="P10" s="51">
        <f>Q10+R10</f>
        <v>3487200</v>
      </c>
      <c r="Q10" s="51">
        <v>3487200</v>
      </c>
      <c r="R10" s="51">
        <f>O10-Q10</f>
        <v>0</v>
      </c>
      <c r="S10" s="38">
        <f>O10-P10</f>
        <v>0</v>
      </c>
      <c r="T10" s="54">
        <f>IF(J10+K10+L10-M10-N10&lt;0,-(J10+K10+L10-M10-N10),0)</f>
        <v>0</v>
      </c>
    </row>
    <row r="11" s="4" customFormat="1" ht="27" customHeight="1" spans="1:20">
      <c r="A11" s="35">
        <v>601002</v>
      </c>
      <c r="B11" s="36" t="s">
        <v>47</v>
      </c>
      <c r="C11" s="36" t="s">
        <v>47</v>
      </c>
      <c r="D11" s="37">
        <v>94</v>
      </c>
      <c r="E11" s="38">
        <f t="shared" si="6"/>
        <v>188000</v>
      </c>
      <c r="F11" s="37">
        <v>186</v>
      </c>
      <c r="G11" s="38">
        <f t="shared" si="7"/>
        <v>372000</v>
      </c>
      <c r="H11" s="39">
        <v>0.1</v>
      </c>
      <c r="I11" s="39">
        <v>0.3</v>
      </c>
      <c r="J11" s="38">
        <f t="shared" ref="J11:J74" si="8">E11*H11</f>
        <v>18800</v>
      </c>
      <c r="K11" s="38">
        <f t="shared" ref="K11:K74" si="9">G11*I11</f>
        <v>111600</v>
      </c>
      <c r="L11" s="38"/>
      <c r="M11" s="38">
        <v>15600</v>
      </c>
      <c r="N11" s="38">
        <v>0</v>
      </c>
      <c r="O11" s="38">
        <f t="shared" ref="O11:O74" si="10">IF(J11+K11+L11-M11-N11&lt;0,0,J11+K11+L11-M11-N11)</f>
        <v>114800</v>
      </c>
      <c r="P11" s="51">
        <f t="shared" ref="P11:P21" si="11">Q11+R11</f>
        <v>114800</v>
      </c>
      <c r="Q11" s="51">
        <v>114800</v>
      </c>
      <c r="R11" s="51">
        <f t="shared" ref="R11:R74" si="12">O11-Q11</f>
        <v>0</v>
      </c>
      <c r="S11" s="38">
        <f t="shared" ref="S11:S21" si="13">O11-P11</f>
        <v>0</v>
      </c>
      <c r="T11" s="54">
        <f t="shared" ref="T11:T21" si="14">IF(J11+K11+L11-M11-N11&lt;0,-(J11+K11+L11-M11-N11),0)</f>
        <v>0</v>
      </c>
    </row>
    <row r="12" s="4" customFormat="1" ht="27" customHeight="1" spans="1:20">
      <c r="A12" s="35">
        <v>601003</v>
      </c>
      <c r="B12" s="36" t="s">
        <v>48</v>
      </c>
      <c r="C12" s="36" t="s">
        <v>48</v>
      </c>
      <c r="D12" s="37">
        <v>220</v>
      </c>
      <c r="E12" s="38">
        <f t="shared" si="6"/>
        <v>440000</v>
      </c>
      <c r="F12" s="37">
        <v>282</v>
      </c>
      <c r="G12" s="38">
        <f t="shared" si="7"/>
        <v>564000</v>
      </c>
      <c r="H12" s="39">
        <v>0.1</v>
      </c>
      <c r="I12" s="39">
        <v>0.3</v>
      </c>
      <c r="J12" s="38">
        <f t="shared" si="8"/>
        <v>44000</v>
      </c>
      <c r="K12" s="38">
        <f t="shared" si="9"/>
        <v>169200</v>
      </c>
      <c r="L12" s="38"/>
      <c r="M12" s="38">
        <v>43000</v>
      </c>
      <c r="N12" s="38">
        <v>0</v>
      </c>
      <c r="O12" s="38">
        <f t="shared" si="10"/>
        <v>170200</v>
      </c>
      <c r="P12" s="51">
        <f t="shared" si="11"/>
        <v>170200</v>
      </c>
      <c r="Q12" s="51">
        <v>170200</v>
      </c>
      <c r="R12" s="51">
        <f t="shared" si="12"/>
        <v>0</v>
      </c>
      <c r="S12" s="38">
        <f t="shared" si="13"/>
        <v>0</v>
      </c>
      <c r="T12" s="54">
        <f t="shared" si="14"/>
        <v>0</v>
      </c>
    </row>
    <row r="13" s="4" customFormat="1" ht="27" customHeight="1" spans="1:20">
      <c r="A13" s="35">
        <v>601004</v>
      </c>
      <c r="B13" s="36" t="s">
        <v>49</v>
      </c>
      <c r="C13" s="36" t="s">
        <v>49</v>
      </c>
      <c r="D13" s="37">
        <v>49</v>
      </c>
      <c r="E13" s="38">
        <f t="shared" si="6"/>
        <v>98000</v>
      </c>
      <c r="F13" s="37">
        <v>110</v>
      </c>
      <c r="G13" s="38">
        <f t="shared" si="7"/>
        <v>220000</v>
      </c>
      <c r="H13" s="39">
        <v>0.1</v>
      </c>
      <c r="I13" s="39">
        <v>0.3</v>
      </c>
      <c r="J13" s="38">
        <f t="shared" si="8"/>
        <v>9800</v>
      </c>
      <c r="K13" s="38">
        <f t="shared" si="9"/>
        <v>66000</v>
      </c>
      <c r="L13" s="38"/>
      <c r="M13" s="38">
        <v>10400</v>
      </c>
      <c r="N13" s="38">
        <v>0</v>
      </c>
      <c r="O13" s="38">
        <f t="shared" si="10"/>
        <v>65400</v>
      </c>
      <c r="P13" s="51">
        <f t="shared" si="11"/>
        <v>65400</v>
      </c>
      <c r="Q13" s="51">
        <v>65400</v>
      </c>
      <c r="R13" s="51">
        <f t="shared" si="12"/>
        <v>0</v>
      </c>
      <c r="S13" s="38">
        <f t="shared" si="13"/>
        <v>0</v>
      </c>
      <c r="T13" s="54">
        <f t="shared" si="14"/>
        <v>0</v>
      </c>
    </row>
    <row r="14" s="4" customFormat="1" ht="27" customHeight="1" spans="1:20">
      <c r="A14" s="35">
        <v>601005</v>
      </c>
      <c r="B14" s="36" t="s">
        <v>50</v>
      </c>
      <c r="C14" s="36" t="s">
        <v>50</v>
      </c>
      <c r="D14" s="37">
        <v>79</v>
      </c>
      <c r="E14" s="38">
        <f t="shared" si="6"/>
        <v>158000</v>
      </c>
      <c r="F14" s="37">
        <v>133</v>
      </c>
      <c r="G14" s="38">
        <f t="shared" si="7"/>
        <v>266000</v>
      </c>
      <c r="H14" s="39">
        <v>0.1</v>
      </c>
      <c r="I14" s="39">
        <v>0.3</v>
      </c>
      <c r="J14" s="38">
        <f t="shared" si="8"/>
        <v>15800</v>
      </c>
      <c r="K14" s="38">
        <f t="shared" si="9"/>
        <v>79800</v>
      </c>
      <c r="L14" s="38"/>
      <c r="M14" s="38">
        <v>9000</v>
      </c>
      <c r="N14" s="38">
        <v>0</v>
      </c>
      <c r="O14" s="38">
        <f t="shared" si="10"/>
        <v>86600</v>
      </c>
      <c r="P14" s="51">
        <f t="shared" si="11"/>
        <v>86600</v>
      </c>
      <c r="Q14" s="51">
        <v>86600</v>
      </c>
      <c r="R14" s="51">
        <f t="shared" si="12"/>
        <v>0</v>
      </c>
      <c r="S14" s="38">
        <f t="shared" si="13"/>
        <v>0</v>
      </c>
      <c r="T14" s="54">
        <f t="shared" si="14"/>
        <v>0</v>
      </c>
    </row>
    <row r="15" s="4" customFormat="1" ht="27" customHeight="1" spans="1:20">
      <c r="A15" s="35">
        <v>601006</v>
      </c>
      <c r="B15" s="36" t="s">
        <v>51</v>
      </c>
      <c r="C15" s="36" t="s">
        <v>51</v>
      </c>
      <c r="D15" s="37">
        <v>124</v>
      </c>
      <c r="E15" s="38">
        <f t="shared" si="6"/>
        <v>248000</v>
      </c>
      <c r="F15" s="37">
        <v>245</v>
      </c>
      <c r="G15" s="38">
        <f t="shared" si="7"/>
        <v>490000</v>
      </c>
      <c r="H15" s="39">
        <v>0.1</v>
      </c>
      <c r="I15" s="39">
        <v>0.3</v>
      </c>
      <c r="J15" s="38">
        <f t="shared" si="8"/>
        <v>24800</v>
      </c>
      <c r="K15" s="38">
        <f t="shared" si="9"/>
        <v>147000</v>
      </c>
      <c r="L15" s="38"/>
      <c r="M15" s="38">
        <v>29400</v>
      </c>
      <c r="N15" s="38">
        <v>0</v>
      </c>
      <c r="O15" s="38">
        <f t="shared" si="10"/>
        <v>142400</v>
      </c>
      <c r="P15" s="51">
        <f t="shared" si="11"/>
        <v>142400</v>
      </c>
      <c r="Q15" s="51">
        <v>142400</v>
      </c>
      <c r="R15" s="51">
        <f t="shared" si="12"/>
        <v>0</v>
      </c>
      <c r="S15" s="38">
        <f t="shared" si="13"/>
        <v>0</v>
      </c>
      <c r="T15" s="54">
        <f t="shared" si="14"/>
        <v>0</v>
      </c>
    </row>
    <row r="16" s="4" customFormat="1" ht="27" customHeight="1" spans="1:20">
      <c r="A16" s="35">
        <v>601007</v>
      </c>
      <c r="B16" s="36" t="s">
        <v>52</v>
      </c>
      <c r="C16" s="36" t="s">
        <v>52</v>
      </c>
      <c r="D16" s="37">
        <v>191</v>
      </c>
      <c r="E16" s="38">
        <f t="shared" si="6"/>
        <v>382000</v>
      </c>
      <c r="F16" s="37">
        <v>268</v>
      </c>
      <c r="G16" s="38">
        <f t="shared" si="7"/>
        <v>536000</v>
      </c>
      <c r="H16" s="39">
        <v>0.1</v>
      </c>
      <c r="I16" s="39">
        <v>0.3</v>
      </c>
      <c r="J16" s="38">
        <f t="shared" si="8"/>
        <v>38200</v>
      </c>
      <c r="K16" s="38">
        <f t="shared" si="9"/>
        <v>160800</v>
      </c>
      <c r="L16" s="38"/>
      <c r="M16" s="38">
        <v>38800</v>
      </c>
      <c r="N16" s="38">
        <v>0</v>
      </c>
      <c r="O16" s="38">
        <f t="shared" si="10"/>
        <v>160200</v>
      </c>
      <c r="P16" s="51">
        <f t="shared" si="11"/>
        <v>160200</v>
      </c>
      <c r="Q16" s="51">
        <v>160200</v>
      </c>
      <c r="R16" s="51">
        <f t="shared" si="12"/>
        <v>0</v>
      </c>
      <c r="S16" s="38">
        <f t="shared" si="13"/>
        <v>0</v>
      </c>
      <c r="T16" s="54">
        <f t="shared" si="14"/>
        <v>0</v>
      </c>
    </row>
    <row r="17" s="4" customFormat="1" ht="27" customHeight="1" spans="1:20">
      <c r="A17" s="35">
        <v>601009</v>
      </c>
      <c r="B17" s="36" t="s">
        <v>53</v>
      </c>
      <c r="C17" s="36" t="s">
        <v>53</v>
      </c>
      <c r="D17" s="37">
        <v>425</v>
      </c>
      <c r="E17" s="38">
        <f t="shared" si="6"/>
        <v>850000</v>
      </c>
      <c r="F17" s="37">
        <v>985</v>
      </c>
      <c r="G17" s="38">
        <f t="shared" si="7"/>
        <v>1970000</v>
      </c>
      <c r="H17" s="39">
        <v>0.1</v>
      </c>
      <c r="I17" s="39">
        <v>0.3</v>
      </c>
      <c r="J17" s="38">
        <f t="shared" si="8"/>
        <v>85000</v>
      </c>
      <c r="K17" s="38">
        <f t="shared" si="9"/>
        <v>591000</v>
      </c>
      <c r="L17" s="38"/>
      <c r="M17" s="38">
        <v>86000</v>
      </c>
      <c r="N17" s="38">
        <v>0</v>
      </c>
      <c r="O17" s="38">
        <f t="shared" si="10"/>
        <v>590000</v>
      </c>
      <c r="P17" s="51">
        <f t="shared" si="11"/>
        <v>590000</v>
      </c>
      <c r="Q17" s="51">
        <v>590000</v>
      </c>
      <c r="R17" s="51">
        <f t="shared" si="12"/>
        <v>0</v>
      </c>
      <c r="S17" s="38">
        <f t="shared" si="13"/>
        <v>0</v>
      </c>
      <c r="T17" s="54">
        <f t="shared" si="14"/>
        <v>0</v>
      </c>
    </row>
    <row r="18" s="4" customFormat="1" ht="27" customHeight="1" spans="1:20">
      <c r="A18" s="35">
        <v>601008</v>
      </c>
      <c r="B18" s="36" t="s">
        <v>54</v>
      </c>
      <c r="C18" s="36" t="s">
        <v>54</v>
      </c>
      <c r="D18" s="37">
        <v>256</v>
      </c>
      <c r="E18" s="38">
        <f t="shared" si="6"/>
        <v>512000</v>
      </c>
      <c r="F18" s="37">
        <v>527</v>
      </c>
      <c r="G18" s="38">
        <f t="shared" si="7"/>
        <v>1054000</v>
      </c>
      <c r="H18" s="39">
        <v>0.1</v>
      </c>
      <c r="I18" s="39">
        <v>0.3</v>
      </c>
      <c r="J18" s="38">
        <f t="shared" si="8"/>
        <v>51200</v>
      </c>
      <c r="K18" s="38">
        <f t="shared" si="9"/>
        <v>316200</v>
      </c>
      <c r="L18" s="38"/>
      <c r="M18" s="38">
        <v>54200</v>
      </c>
      <c r="N18" s="38">
        <v>0</v>
      </c>
      <c r="O18" s="38">
        <f t="shared" si="10"/>
        <v>313200</v>
      </c>
      <c r="P18" s="51">
        <f t="shared" si="11"/>
        <v>313200</v>
      </c>
      <c r="Q18" s="51">
        <v>313200</v>
      </c>
      <c r="R18" s="51">
        <f t="shared" si="12"/>
        <v>0</v>
      </c>
      <c r="S18" s="38">
        <f t="shared" si="13"/>
        <v>0</v>
      </c>
      <c r="T18" s="54">
        <f t="shared" si="14"/>
        <v>0</v>
      </c>
    </row>
    <row r="19" s="4" customFormat="1" ht="27" customHeight="1" spans="1:20">
      <c r="A19" s="35">
        <v>601013</v>
      </c>
      <c r="B19" s="36" t="s">
        <v>55</v>
      </c>
      <c r="C19" s="36" t="s">
        <v>56</v>
      </c>
      <c r="D19" s="37">
        <v>302</v>
      </c>
      <c r="E19" s="38">
        <f t="shared" si="6"/>
        <v>604000</v>
      </c>
      <c r="F19" s="37">
        <v>606</v>
      </c>
      <c r="G19" s="38">
        <f t="shared" si="7"/>
        <v>1212000</v>
      </c>
      <c r="H19" s="39">
        <v>0.1</v>
      </c>
      <c r="I19" s="39">
        <v>0.3</v>
      </c>
      <c r="J19" s="38">
        <f t="shared" si="8"/>
        <v>60400</v>
      </c>
      <c r="K19" s="38">
        <f t="shared" si="9"/>
        <v>363600</v>
      </c>
      <c r="L19" s="38"/>
      <c r="M19" s="38">
        <v>53800</v>
      </c>
      <c r="N19" s="38">
        <v>0</v>
      </c>
      <c r="O19" s="38">
        <f t="shared" si="10"/>
        <v>370200</v>
      </c>
      <c r="P19" s="51">
        <f t="shared" si="11"/>
        <v>370200</v>
      </c>
      <c r="Q19" s="51">
        <v>370200</v>
      </c>
      <c r="R19" s="51">
        <f t="shared" si="12"/>
        <v>0</v>
      </c>
      <c r="S19" s="38">
        <f t="shared" si="13"/>
        <v>0</v>
      </c>
      <c r="T19" s="54">
        <f t="shared" si="14"/>
        <v>0</v>
      </c>
    </row>
    <row r="20" s="4" customFormat="1" ht="27" customHeight="1" spans="1:20">
      <c r="A20" s="35">
        <v>601012</v>
      </c>
      <c r="B20" s="36" t="s">
        <v>57</v>
      </c>
      <c r="C20" s="36" t="s">
        <v>58</v>
      </c>
      <c r="D20" s="37">
        <v>209</v>
      </c>
      <c r="E20" s="38">
        <f t="shared" si="6"/>
        <v>418000</v>
      </c>
      <c r="F20" s="37">
        <v>238</v>
      </c>
      <c r="G20" s="38">
        <f t="shared" si="7"/>
        <v>476000</v>
      </c>
      <c r="H20" s="39">
        <v>0.1</v>
      </c>
      <c r="I20" s="39">
        <v>0.3</v>
      </c>
      <c r="J20" s="38">
        <f t="shared" si="8"/>
        <v>41800</v>
      </c>
      <c r="K20" s="38">
        <f t="shared" si="9"/>
        <v>142800</v>
      </c>
      <c r="L20" s="38"/>
      <c r="M20" s="38">
        <v>50200</v>
      </c>
      <c r="N20" s="38">
        <v>0</v>
      </c>
      <c r="O20" s="38">
        <f t="shared" si="10"/>
        <v>134400</v>
      </c>
      <c r="P20" s="51">
        <f t="shared" si="11"/>
        <v>134400</v>
      </c>
      <c r="Q20" s="51">
        <v>134400</v>
      </c>
      <c r="R20" s="51">
        <f t="shared" si="12"/>
        <v>0</v>
      </c>
      <c r="S20" s="38">
        <f t="shared" si="13"/>
        <v>0</v>
      </c>
      <c r="T20" s="54">
        <f t="shared" si="14"/>
        <v>0</v>
      </c>
    </row>
    <row r="21" s="4" customFormat="1" ht="27" customHeight="1" spans="1:20">
      <c r="A21" s="35">
        <v>601010</v>
      </c>
      <c r="B21" s="36" t="s">
        <v>59</v>
      </c>
      <c r="C21" s="36" t="s">
        <v>59</v>
      </c>
      <c r="D21" s="37">
        <v>89</v>
      </c>
      <c r="E21" s="38">
        <f t="shared" si="6"/>
        <v>178000</v>
      </c>
      <c r="F21" s="37">
        <v>152</v>
      </c>
      <c r="G21" s="38">
        <f t="shared" si="7"/>
        <v>304000</v>
      </c>
      <c r="H21" s="39">
        <v>0.1</v>
      </c>
      <c r="I21" s="39">
        <v>0.3</v>
      </c>
      <c r="J21" s="38">
        <f t="shared" si="8"/>
        <v>17800</v>
      </c>
      <c r="K21" s="38">
        <f t="shared" si="9"/>
        <v>91200</v>
      </c>
      <c r="L21" s="38"/>
      <c r="M21" s="38">
        <v>20000</v>
      </c>
      <c r="N21" s="38">
        <v>0</v>
      </c>
      <c r="O21" s="38">
        <f t="shared" si="10"/>
        <v>89000</v>
      </c>
      <c r="P21" s="51">
        <f t="shared" si="11"/>
        <v>89000</v>
      </c>
      <c r="Q21" s="51">
        <v>89000</v>
      </c>
      <c r="R21" s="51">
        <f t="shared" si="12"/>
        <v>0</v>
      </c>
      <c r="S21" s="38">
        <f t="shared" si="13"/>
        <v>0</v>
      </c>
      <c r="T21" s="54">
        <f t="shared" si="14"/>
        <v>0</v>
      </c>
    </row>
    <row r="22" s="4" customFormat="1" ht="27" customHeight="1" spans="1:20">
      <c r="A22" s="32">
        <v>603</v>
      </c>
      <c r="B22" s="33" t="s">
        <v>60</v>
      </c>
      <c r="C22" s="33" t="s">
        <v>60</v>
      </c>
      <c r="D22" s="34">
        <f t="shared" ref="D22:T22" si="15">SUM(D23:D24)</f>
        <v>619</v>
      </c>
      <c r="E22" s="34">
        <f t="shared" si="15"/>
        <v>1238000</v>
      </c>
      <c r="F22" s="34">
        <f t="shared" si="15"/>
        <v>2199</v>
      </c>
      <c r="G22" s="34">
        <f t="shared" si="15"/>
        <v>4398000</v>
      </c>
      <c r="H22" s="34"/>
      <c r="I22" s="39"/>
      <c r="J22" s="34">
        <f t="shared" si="15"/>
        <v>123800</v>
      </c>
      <c r="K22" s="34">
        <f t="shared" si="15"/>
        <v>1319400</v>
      </c>
      <c r="L22" s="34">
        <f t="shared" si="15"/>
        <v>0</v>
      </c>
      <c r="M22" s="34">
        <f t="shared" si="15"/>
        <v>441200</v>
      </c>
      <c r="N22" s="34">
        <f t="shared" si="15"/>
        <v>0</v>
      </c>
      <c r="O22" s="34">
        <f t="shared" si="15"/>
        <v>1002000</v>
      </c>
      <c r="P22" s="50">
        <f t="shared" si="15"/>
        <v>1002000</v>
      </c>
      <c r="Q22" s="50">
        <f t="shared" si="15"/>
        <v>1002000</v>
      </c>
      <c r="R22" s="50">
        <f t="shared" si="15"/>
        <v>0</v>
      </c>
      <c r="S22" s="34">
        <f t="shared" si="15"/>
        <v>0</v>
      </c>
      <c r="T22" s="53">
        <f t="shared" si="15"/>
        <v>0</v>
      </c>
    </row>
    <row r="23" s="4" customFormat="1" ht="27" customHeight="1" spans="1:20">
      <c r="A23" s="35">
        <v>603001</v>
      </c>
      <c r="B23" s="36" t="s">
        <v>61</v>
      </c>
      <c r="C23" s="36" t="s">
        <v>62</v>
      </c>
      <c r="D23" s="37">
        <v>469</v>
      </c>
      <c r="E23" s="38">
        <f>D23*2000</f>
        <v>938000</v>
      </c>
      <c r="F23" s="37">
        <v>1901</v>
      </c>
      <c r="G23" s="38">
        <f>F23*2000</f>
        <v>3802000</v>
      </c>
      <c r="H23" s="39">
        <v>0.1</v>
      </c>
      <c r="I23" s="39">
        <v>0.3</v>
      </c>
      <c r="J23" s="38">
        <f t="shared" si="8"/>
        <v>93800</v>
      </c>
      <c r="K23" s="38">
        <f t="shared" si="9"/>
        <v>1140600</v>
      </c>
      <c r="L23" s="38"/>
      <c r="M23" s="38">
        <v>364600</v>
      </c>
      <c r="N23" s="38">
        <v>0</v>
      </c>
      <c r="O23" s="38">
        <f t="shared" si="10"/>
        <v>869800</v>
      </c>
      <c r="P23" s="51">
        <f>Q23+R23</f>
        <v>869800</v>
      </c>
      <c r="Q23" s="51">
        <v>869800</v>
      </c>
      <c r="R23" s="51">
        <f t="shared" si="12"/>
        <v>0</v>
      </c>
      <c r="S23" s="38">
        <f>O23-P23</f>
        <v>0</v>
      </c>
      <c r="T23" s="54">
        <f>IF(J23+K23+L23-M23-N23&lt;0,-(J23+K23+L23-M23-N23),0)</f>
        <v>0</v>
      </c>
    </row>
    <row r="24" s="4" customFormat="1" ht="27" customHeight="1" spans="1:20">
      <c r="A24" s="35">
        <v>603004</v>
      </c>
      <c r="B24" s="36" t="s">
        <v>63</v>
      </c>
      <c r="C24" s="36" t="s">
        <v>63</v>
      </c>
      <c r="D24" s="37">
        <v>150</v>
      </c>
      <c r="E24" s="38">
        <f>D24*2000</f>
        <v>300000</v>
      </c>
      <c r="F24" s="37">
        <v>298</v>
      </c>
      <c r="G24" s="38">
        <f>F24*2000</f>
        <v>596000</v>
      </c>
      <c r="H24" s="39">
        <v>0.1</v>
      </c>
      <c r="I24" s="39">
        <v>0.3</v>
      </c>
      <c r="J24" s="38">
        <f t="shared" si="8"/>
        <v>30000</v>
      </c>
      <c r="K24" s="38">
        <f t="shared" si="9"/>
        <v>178800</v>
      </c>
      <c r="L24" s="38"/>
      <c r="M24" s="38">
        <v>76600</v>
      </c>
      <c r="N24" s="38">
        <v>0</v>
      </c>
      <c r="O24" s="38">
        <f t="shared" si="10"/>
        <v>132200</v>
      </c>
      <c r="P24" s="51">
        <f>Q24+R24</f>
        <v>132200</v>
      </c>
      <c r="Q24" s="51">
        <v>132200</v>
      </c>
      <c r="R24" s="51">
        <f t="shared" si="12"/>
        <v>0</v>
      </c>
      <c r="S24" s="38">
        <f>O24-P24</f>
        <v>0</v>
      </c>
      <c r="T24" s="54">
        <f>IF(J24+K24+L24-M24-N24&lt;0,-(J24+K24+L24-M24-N24),0)</f>
        <v>0</v>
      </c>
    </row>
    <row r="25" s="4" customFormat="1" ht="27" customHeight="1" spans="1:20">
      <c r="A25" s="32">
        <v>604</v>
      </c>
      <c r="B25" s="33" t="s">
        <v>64</v>
      </c>
      <c r="C25" s="33" t="s">
        <v>64</v>
      </c>
      <c r="D25" s="34">
        <f t="shared" ref="D25:T25" si="16">SUM(D26:D32)</f>
        <v>1919</v>
      </c>
      <c r="E25" s="34">
        <f t="shared" si="16"/>
        <v>3838000</v>
      </c>
      <c r="F25" s="34">
        <f t="shared" si="16"/>
        <v>2694</v>
      </c>
      <c r="G25" s="34">
        <f t="shared" si="16"/>
        <v>5388000</v>
      </c>
      <c r="H25" s="34"/>
      <c r="I25" s="39"/>
      <c r="J25" s="34">
        <f t="shared" si="16"/>
        <v>2686600</v>
      </c>
      <c r="K25" s="34">
        <f t="shared" si="16"/>
        <v>4733400</v>
      </c>
      <c r="L25" s="34">
        <f t="shared" si="16"/>
        <v>0</v>
      </c>
      <c r="M25" s="34">
        <f t="shared" si="16"/>
        <v>4188800</v>
      </c>
      <c r="N25" s="34">
        <f t="shared" si="16"/>
        <v>598400</v>
      </c>
      <c r="O25" s="34">
        <f t="shared" si="16"/>
        <v>2687200</v>
      </c>
      <c r="P25" s="50">
        <f t="shared" si="16"/>
        <v>2687200</v>
      </c>
      <c r="Q25" s="50">
        <f t="shared" si="16"/>
        <v>2687200</v>
      </c>
      <c r="R25" s="50">
        <f t="shared" si="16"/>
        <v>0</v>
      </c>
      <c r="S25" s="34">
        <f t="shared" si="16"/>
        <v>0</v>
      </c>
      <c r="T25" s="53">
        <f t="shared" si="16"/>
        <v>54400</v>
      </c>
    </row>
    <row r="26" s="4" customFormat="1" ht="27" customHeight="1" spans="1:20">
      <c r="A26" s="35">
        <v>604001</v>
      </c>
      <c r="B26" s="36" t="s">
        <v>65</v>
      </c>
      <c r="C26" s="36" t="s">
        <v>66</v>
      </c>
      <c r="D26" s="37">
        <v>1249</v>
      </c>
      <c r="E26" s="38">
        <f t="shared" ref="E26:E32" si="17">D26*2000</f>
        <v>2498000</v>
      </c>
      <c r="F26" s="37">
        <v>1674</v>
      </c>
      <c r="G26" s="38">
        <f t="shared" ref="G26:G32" si="18">F26*2000</f>
        <v>3348000</v>
      </c>
      <c r="H26" s="39">
        <v>0.7</v>
      </c>
      <c r="I26" s="39">
        <v>0.85</v>
      </c>
      <c r="J26" s="38">
        <f t="shared" si="8"/>
        <v>1748600</v>
      </c>
      <c r="K26" s="38">
        <f t="shared" si="9"/>
        <v>2845800</v>
      </c>
      <c r="L26" s="38"/>
      <c r="M26" s="38">
        <v>2277800</v>
      </c>
      <c r="N26" s="38">
        <v>325400</v>
      </c>
      <c r="O26" s="38">
        <f t="shared" si="10"/>
        <v>1991200</v>
      </c>
      <c r="P26" s="51">
        <f t="shared" ref="P26:P32" si="19">Q26+R26</f>
        <v>1991200</v>
      </c>
      <c r="Q26" s="51">
        <v>1991200</v>
      </c>
      <c r="R26" s="51">
        <f t="shared" si="12"/>
        <v>0</v>
      </c>
      <c r="S26" s="38">
        <f t="shared" ref="S26:S32" si="20">O26-P26</f>
        <v>0</v>
      </c>
      <c r="T26" s="54">
        <f t="shared" ref="T26:T32" si="21">IF(J26+K26+L26-M26-N26&lt;0,-(J26+K26+L26-M26-N26),0)</f>
        <v>0</v>
      </c>
    </row>
    <row r="27" s="4" customFormat="1" ht="27" customHeight="1" spans="1:20">
      <c r="A27" s="35">
        <v>604002</v>
      </c>
      <c r="B27" s="36" t="s">
        <v>67</v>
      </c>
      <c r="C27" s="36" t="s">
        <v>67</v>
      </c>
      <c r="D27" s="37">
        <v>19</v>
      </c>
      <c r="E27" s="38">
        <f t="shared" si="17"/>
        <v>38000</v>
      </c>
      <c r="F27" s="37">
        <v>0</v>
      </c>
      <c r="G27" s="38">
        <f t="shared" si="18"/>
        <v>0</v>
      </c>
      <c r="H27" s="39">
        <v>0.7</v>
      </c>
      <c r="I27" s="39">
        <v>0.85</v>
      </c>
      <c r="J27" s="38">
        <f t="shared" si="8"/>
        <v>26600</v>
      </c>
      <c r="K27" s="38">
        <f t="shared" si="9"/>
        <v>0</v>
      </c>
      <c r="L27" s="38"/>
      <c r="M27" s="38">
        <v>46200</v>
      </c>
      <c r="N27" s="38">
        <v>6600</v>
      </c>
      <c r="O27" s="38">
        <f t="shared" si="10"/>
        <v>0</v>
      </c>
      <c r="P27" s="51">
        <f t="shared" si="19"/>
        <v>0</v>
      </c>
      <c r="Q27" s="51">
        <v>0</v>
      </c>
      <c r="R27" s="51">
        <f t="shared" si="12"/>
        <v>0</v>
      </c>
      <c r="S27" s="38">
        <f t="shared" si="20"/>
        <v>0</v>
      </c>
      <c r="T27" s="54">
        <f t="shared" si="21"/>
        <v>26200</v>
      </c>
    </row>
    <row r="28" s="4" customFormat="1" ht="27" customHeight="1" spans="1:20">
      <c r="A28" s="35">
        <v>604003</v>
      </c>
      <c r="B28" s="36" t="s">
        <v>68</v>
      </c>
      <c r="C28" s="36" t="s">
        <v>68</v>
      </c>
      <c r="D28" s="37">
        <v>127</v>
      </c>
      <c r="E28" s="38">
        <f t="shared" si="17"/>
        <v>254000</v>
      </c>
      <c r="F28" s="37">
        <v>242</v>
      </c>
      <c r="G28" s="38">
        <f t="shared" si="18"/>
        <v>484000</v>
      </c>
      <c r="H28" s="39">
        <v>0.7</v>
      </c>
      <c r="I28" s="39">
        <v>0.85</v>
      </c>
      <c r="J28" s="38">
        <f t="shared" si="8"/>
        <v>177800</v>
      </c>
      <c r="K28" s="38">
        <f t="shared" si="9"/>
        <v>411400</v>
      </c>
      <c r="L28" s="38"/>
      <c r="M28" s="38">
        <v>315000</v>
      </c>
      <c r="N28" s="38">
        <v>45000</v>
      </c>
      <c r="O28" s="38">
        <f t="shared" si="10"/>
        <v>229200</v>
      </c>
      <c r="P28" s="51">
        <f t="shared" si="19"/>
        <v>229200</v>
      </c>
      <c r="Q28" s="51">
        <v>229200</v>
      </c>
      <c r="R28" s="51">
        <f t="shared" si="12"/>
        <v>0</v>
      </c>
      <c r="S28" s="38">
        <f t="shared" si="20"/>
        <v>0</v>
      </c>
      <c r="T28" s="54">
        <f t="shared" si="21"/>
        <v>0</v>
      </c>
    </row>
    <row r="29" s="4" customFormat="1" ht="27" customHeight="1" spans="1:20">
      <c r="A29" s="35">
        <v>604005</v>
      </c>
      <c r="B29" s="36" t="s">
        <v>69</v>
      </c>
      <c r="C29" s="36" t="s">
        <v>69</v>
      </c>
      <c r="D29" s="37">
        <v>19</v>
      </c>
      <c r="E29" s="38">
        <f t="shared" si="17"/>
        <v>38000</v>
      </c>
      <c r="F29" s="37">
        <v>20</v>
      </c>
      <c r="G29" s="38">
        <f t="shared" si="18"/>
        <v>40000</v>
      </c>
      <c r="H29" s="39">
        <v>0.7</v>
      </c>
      <c r="I29" s="39">
        <v>0.85</v>
      </c>
      <c r="J29" s="38">
        <f t="shared" si="8"/>
        <v>26600</v>
      </c>
      <c r="K29" s="38">
        <f t="shared" si="9"/>
        <v>34000</v>
      </c>
      <c r="L29" s="38"/>
      <c r="M29" s="38">
        <v>54600</v>
      </c>
      <c r="N29" s="38">
        <v>7800</v>
      </c>
      <c r="O29" s="38">
        <f t="shared" si="10"/>
        <v>0</v>
      </c>
      <c r="P29" s="51">
        <f t="shared" si="19"/>
        <v>0</v>
      </c>
      <c r="Q29" s="51">
        <v>0</v>
      </c>
      <c r="R29" s="51">
        <f t="shared" si="12"/>
        <v>0</v>
      </c>
      <c r="S29" s="38">
        <f t="shared" si="20"/>
        <v>0</v>
      </c>
      <c r="T29" s="54">
        <f t="shared" si="21"/>
        <v>1800</v>
      </c>
    </row>
    <row r="30" s="4" customFormat="1" ht="27" customHeight="1" spans="1:20">
      <c r="A30" s="35">
        <v>604006</v>
      </c>
      <c r="B30" s="36" t="s">
        <v>70</v>
      </c>
      <c r="C30" s="36" t="s">
        <v>70</v>
      </c>
      <c r="D30" s="37">
        <v>235</v>
      </c>
      <c r="E30" s="38">
        <f t="shared" si="17"/>
        <v>470000</v>
      </c>
      <c r="F30" s="37">
        <v>267</v>
      </c>
      <c r="G30" s="38">
        <f t="shared" si="18"/>
        <v>534000</v>
      </c>
      <c r="H30" s="39">
        <v>0.7</v>
      </c>
      <c r="I30" s="39">
        <v>1</v>
      </c>
      <c r="J30" s="38">
        <f t="shared" si="8"/>
        <v>329000</v>
      </c>
      <c r="K30" s="38">
        <f t="shared" si="9"/>
        <v>534000</v>
      </c>
      <c r="L30" s="38"/>
      <c r="M30" s="38">
        <v>518000</v>
      </c>
      <c r="N30" s="38">
        <v>74000</v>
      </c>
      <c r="O30" s="38">
        <f t="shared" si="10"/>
        <v>271000</v>
      </c>
      <c r="P30" s="51">
        <f t="shared" si="19"/>
        <v>271000</v>
      </c>
      <c r="Q30" s="51">
        <v>271000</v>
      </c>
      <c r="R30" s="51">
        <f t="shared" si="12"/>
        <v>0</v>
      </c>
      <c r="S30" s="38">
        <f t="shared" si="20"/>
        <v>0</v>
      </c>
      <c r="T30" s="54">
        <f t="shared" si="21"/>
        <v>0</v>
      </c>
    </row>
    <row r="31" s="4" customFormat="1" ht="27" customHeight="1" spans="1:20">
      <c r="A31" s="35">
        <v>604007</v>
      </c>
      <c r="B31" s="36" t="s">
        <v>71</v>
      </c>
      <c r="C31" s="36" t="s">
        <v>71</v>
      </c>
      <c r="D31" s="37">
        <v>158</v>
      </c>
      <c r="E31" s="38">
        <f t="shared" si="17"/>
        <v>316000</v>
      </c>
      <c r="F31" s="37">
        <v>245</v>
      </c>
      <c r="G31" s="38">
        <f t="shared" si="18"/>
        <v>490000</v>
      </c>
      <c r="H31" s="39">
        <v>0.7</v>
      </c>
      <c r="I31" s="39">
        <v>1</v>
      </c>
      <c r="J31" s="38">
        <f t="shared" si="8"/>
        <v>221200</v>
      </c>
      <c r="K31" s="38">
        <f t="shared" si="9"/>
        <v>490000</v>
      </c>
      <c r="L31" s="38"/>
      <c r="M31" s="38">
        <v>645400</v>
      </c>
      <c r="N31" s="38">
        <v>92200</v>
      </c>
      <c r="O31" s="38">
        <f t="shared" si="10"/>
        <v>0</v>
      </c>
      <c r="P31" s="51">
        <f t="shared" si="19"/>
        <v>0</v>
      </c>
      <c r="Q31" s="51">
        <v>0</v>
      </c>
      <c r="R31" s="51">
        <f t="shared" si="12"/>
        <v>0</v>
      </c>
      <c r="S31" s="38">
        <f t="shared" si="20"/>
        <v>0</v>
      </c>
      <c r="T31" s="54">
        <f t="shared" si="21"/>
        <v>26400</v>
      </c>
    </row>
    <row r="32" s="4" customFormat="1" ht="27" customHeight="1" spans="1:20">
      <c r="A32" s="35">
        <v>604004</v>
      </c>
      <c r="B32" s="36" t="s">
        <v>72</v>
      </c>
      <c r="C32" s="36" t="s">
        <v>72</v>
      </c>
      <c r="D32" s="37">
        <v>112</v>
      </c>
      <c r="E32" s="38">
        <f t="shared" si="17"/>
        <v>224000</v>
      </c>
      <c r="F32" s="37">
        <v>246</v>
      </c>
      <c r="G32" s="38">
        <f t="shared" si="18"/>
        <v>492000</v>
      </c>
      <c r="H32" s="39">
        <v>0.7</v>
      </c>
      <c r="I32" s="39">
        <v>0.85</v>
      </c>
      <c r="J32" s="38">
        <f t="shared" si="8"/>
        <v>156800</v>
      </c>
      <c r="K32" s="38">
        <f t="shared" si="9"/>
        <v>418200</v>
      </c>
      <c r="L32" s="38"/>
      <c r="M32" s="38">
        <v>331800</v>
      </c>
      <c r="N32" s="38">
        <v>47400</v>
      </c>
      <c r="O32" s="38">
        <f t="shared" si="10"/>
        <v>195800</v>
      </c>
      <c r="P32" s="51">
        <f t="shared" si="19"/>
        <v>195800</v>
      </c>
      <c r="Q32" s="51">
        <v>195800</v>
      </c>
      <c r="R32" s="51">
        <f t="shared" si="12"/>
        <v>0</v>
      </c>
      <c r="S32" s="38">
        <f t="shared" si="20"/>
        <v>0</v>
      </c>
      <c r="T32" s="54">
        <f t="shared" si="21"/>
        <v>0</v>
      </c>
    </row>
    <row r="33" s="4" customFormat="1" ht="27" customHeight="1" spans="1:20">
      <c r="A33" s="32">
        <v>604008</v>
      </c>
      <c r="B33" s="33" t="s">
        <v>73</v>
      </c>
      <c r="C33" s="33" t="s">
        <v>73</v>
      </c>
      <c r="D33" s="34">
        <f t="shared" ref="D33:T33" si="22">D34</f>
        <v>0</v>
      </c>
      <c r="E33" s="34">
        <f t="shared" si="22"/>
        <v>0</v>
      </c>
      <c r="F33" s="34">
        <f t="shared" si="22"/>
        <v>2</v>
      </c>
      <c r="G33" s="34">
        <f t="shared" si="22"/>
        <v>4000</v>
      </c>
      <c r="H33" s="34"/>
      <c r="I33" s="39"/>
      <c r="J33" s="34">
        <f t="shared" si="22"/>
        <v>0</v>
      </c>
      <c r="K33" s="34">
        <f t="shared" si="22"/>
        <v>3400</v>
      </c>
      <c r="L33" s="34">
        <f t="shared" si="22"/>
        <v>0</v>
      </c>
      <c r="M33" s="34">
        <f t="shared" si="22"/>
        <v>7000</v>
      </c>
      <c r="N33" s="34">
        <f t="shared" si="22"/>
        <v>1000</v>
      </c>
      <c r="O33" s="34">
        <f t="shared" si="22"/>
        <v>0</v>
      </c>
      <c r="P33" s="50">
        <f t="shared" si="22"/>
        <v>0</v>
      </c>
      <c r="Q33" s="50">
        <f t="shared" si="22"/>
        <v>0</v>
      </c>
      <c r="R33" s="50">
        <f t="shared" si="22"/>
        <v>0</v>
      </c>
      <c r="S33" s="34">
        <f t="shared" si="22"/>
        <v>0</v>
      </c>
      <c r="T33" s="53">
        <f t="shared" si="22"/>
        <v>4600</v>
      </c>
    </row>
    <row r="34" s="4" customFormat="1" ht="27" customHeight="1" spans="1:20">
      <c r="A34" s="35">
        <v>604008</v>
      </c>
      <c r="B34" s="36" t="s">
        <v>73</v>
      </c>
      <c r="C34" s="36" t="s">
        <v>73</v>
      </c>
      <c r="D34" s="37">
        <v>0</v>
      </c>
      <c r="E34" s="38">
        <f>D34*2000</f>
        <v>0</v>
      </c>
      <c r="F34" s="37">
        <v>2</v>
      </c>
      <c r="G34" s="38">
        <f>F34*2000</f>
        <v>4000</v>
      </c>
      <c r="H34" s="39">
        <v>0.7</v>
      </c>
      <c r="I34" s="39">
        <v>0.85</v>
      </c>
      <c r="J34" s="38">
        <f t="shared" si="8"/>
        <v>0</v>
      </c>
      <c r="K34" s="38">
        <f t="shared" si="9"/>
        <v>3400</v>
      </c>
      <c r="L34" s="38"/>
      <c r="M34" s="38">
        <v>7000</v>
      </c>
      <c r="N34" s="38">
        <v>1000</v>
      </c>
      <c r="O34" s="38">
        <f t="shared" si="10"/>
        <v>0</v>
      </c>
      <c r="P34" s="51">
        <f>Q34+R34</f>
        <v>0</v>
      </c>
      <c r="Q34" s="51">
        <v>0</v>
      </c>
      <c r="R34" s="51">
        <f t="shared" si="12"/>
        <v>0</v>
      </c>
      <c r="S34" s="38">
        <f>O34-P34</f>
        <v>0</v>
      </c>
      <c r="T34" s="54">
        <f>IF(J34+K34+L34-M34-N34&lt;0,-(J34+K34+L34-M34-N34),0)</f>
        <v>4600</v>
      </c>
    </row>
    <row r="35" s="4" customFormat="1" ht="27" customHeight="1" spans="1:20">
      <c r="A35" s="32">
        <v>605</v>
      </c>
      <c r="B35" s="33" t="s">
        <v>74</v>
      </c>
      <c r="C35" s="33" t="s">
        <v>74</v>
      </c>
      <c r="D35" s="34">
        <f t="shared" ref="D35:T35" si="23">SUM(D36:D40)</f>
        <v>1001</v>
      </c>
      <c r="E35" s="34">
        <f t="shared" si="23"/>
        <v>2002000</v>
      </c>
      <c r="F35" s="34">
        <f t="shared" si="23"/>
        <v>2612</v>
      </c>
      <c r="G35" s="34">
        <f t="shared" si="23"/>
        <v>5224000</v>
      </c>
      <c r="H35" s="34"/>
      <c r="I35" s="39"/>
      <c r="J35" s="34">
        <f t="shared" si="23"/>
        <v>200200</v>
      </c>
      <c r="K35" s="34">
        <f t="shared" si="23"/>
        <v>1567200</v>
      </c>
      <c r="L35" s="34">
        <f t="shared" si="23"/>
        <v>0</v>
      </c>
      <c r="M35" s="34">
        <f t="shared" si="23"/>
        <v>547800</v>
      </c>
      <c r="N35" s="34">
        <f t="shared" si="23"/>
        <v>0</v>
      </c>
      <c r="O35" s="34">
        <f t="shared" si="23"/>
        <v>1219600</v>
      </c>
      <c r="P35" s="50">
        <f t="shared" si="23"/>
        <v>1219600</v>
      </c>
      <c r="Q35" s="50">
        <f t="shared" si="23"/>
        <v>1219600</v>
      </c>
      <c r="R35" s="50">
        <f t="shared" si="23"/>
        <v>0</v>
      </c>
      <c r="S35" s="34">
        <f t="shared" si="23"/>
        <v>0</v>
      </c>
      <c r="T35" s="53">
        <f t="shared" si="23"/>
        <v>0</v>
      </c>
    </row>
    <row r="36" s="4" customFormat="1" ht="27" customHeight="1" spans="1:20">
      <c r="A36" s="35">
        <v>605001</v>
      </c>
      <c r="B36" s="36" t="s">
        <v>75</v>
      </c>
      <c r="C36" s="36" t="s">
        <v>76</v>
      </c>
      <c r="D36" s="37">
        <v>165</v>
      </c>
      <c r="E36" s="38">
        <f>D36*2000</f>
        <v>330000</v>
      </c>
      <c r="F36" s="37">
        <v>189</v>
      </c>
      <c r="G36" s="38">
        <f>F36*2000</f>
        <v>378000</v>
      </c>
      <c r="H36" s="39">
        <v>0.1</v>
      </c>
      <c r="I36" s="39">
        <v>0.3</v>
      </c>
      <c r="J36" s="38">
        <f t="shared" si="8"/>
        <v>33000</v>
      </c>
      <c r="K36" s="38">
        <f t="shared" si="9"/>
        <v>113400</v>
      </c>
      <c r="L36" s="38"/>
      <c r="M36" s="38">
        <v>40600</v>
      </c>
      <c r="N36" s="38">
        <v>0</v>
      </c>
      <c r="O36" s="38">
        <f t="shared" si="10"/>
        <v>105800</v>
      </c>
      <c r="P36" s="51">
        <f>Q36+R36</f>
        <v>105800</v>
      </c>
      <c r="Q36" s="51">
        <v>105800</v>
      </c>
      <c r="R36" s="51">
        <f t="shared" si="12"/>
        <v>0</v>
      </c>
      <c r="S36" s="38">
        <f>O36-P36</f>
        <v>0</v>
      </c>
      <c r="T36" s="54">
        <f>IF(J36+K36+L36-M36-N36&lt;0,-(J36+K36+L36-M36-N36),0)</f>
        <v>0</v>
      </c>
    </row>
    <row r="37" s="4" customFormat="1" ht="27" customHeight="1" spans="1:20">
      <c r="A37" s="35">
        <v>605002</v>
      </c>
      <c r="B37" s="36" t="s">
        <v>77</v>
      </c>
      <c r="C37" s="36" t="s">
        <v>77</v>
      </c>
      <c r="D37" s="37">
        <v>332</v>
      </c>
      <c r="E37" s="38">
        <f>D37*2000</f>
        <v>664000</v>
      </c>
      <c r="F37" s="37">
        <v>637</v>
      </c>
      <c r="G37" s="38">
        <f>F37*2000</f>
        <v>1274000</v>
      </c>
      <c r="H37" s="39">
        <v>0.1</v>
      </c>
      <c r="I37" s="39">
        <v>0.3</v>
      </c>
      <c r="J37" s="38">
        <f t="shared" si="8"/>
        <v>66400</v>
      </c>
      <c r="K37" s="38">
        <f t="shared" si="9"/>
        <v>382200</v>
      </c>
      <c r="L37" s="38"/>
      <c r="M37" s="38">
        <v>136200</v>
      </c>
      <c r="N37" s="38">
        <v>0</v>
      </c>
      <c r="O37" s="38">
        <f t="shared" si="10"/>
        <v>312400</v>
      </c>
      <c r="P37" s="51">
        <f>Q37+R37</f>
        <v>312400</v>
      </c>
      <c r="Q37" s="51">
        <v>312400</v>
      </c>
      <c r="R37" s="51">
        <f t="shared" si="12"/>
        <v>0</v>
      </c>
      <c r="S37" s="38">
        <f>O37-P37</f>
        <v>0</v>
      </c>
      <c r="T37" s="54">
        <f>IF(J37+K37+L37-M37-N37&lt;0,-(J37+K37+L37-M37-N37),0)</f>
        <v>0</v>
      </c>
    </row>
    <row r="38" s="4" customFormat="1" ht="27" customHeight="1" spans="1:20">
      <c r="A38" s="35">
        <v>605003</v>
      </c>
      <c r="B38" s="36" t="s">
        <v>78</v>
      </c>
      <c r="C38" s="36" t="s">
        <v>78</v>
      </c>
      <c r="D38" s="37">
        <v>245</v>
      </c>
      <c r="E38" s="38">
        <f>D38*2000</f>
        <v>490000</v>
      </c>
      <c r="F38" s="37">
        <v>1117</v>
      </c>
      <c r="G38" s="38">
        <f>F38*2000</f>
        <v>2234000</v>
      </c>
      <c r="H38" s="39">
        <v>0.1</v>
      </c>
      <c r="I38" s="39">
        <v>0.3</v>
      </c>
      <c r="J38" s="38">
        <f t="shared" si="8"/>
        <v>49000</v>
      </c>
      <c r="K38" s="38">
        <f t="shared" si="9"/>
        <v>670200</v>
      </c>
      <c r="L38" s="38"/>
      <c r="M38" s="38">
        <v>238600</v>
      </c>
      <c r="N38" s="38">
        <v>0</v>
      </c>
      <c r="O38" s="38">
        <f t="shared" si="10"/>
        <v>480600</v>
      </c>
      <c r="P38" s="51">
        <f>Q38+R38</f>
        <v>480600</v>
      </c>
      <c r="Q38" s="51">
        <v>480600</v>
      </c>
      <c r="R38" s="51">
        <f t="shared" si="12"/>
        <v>0</v>
      </c>
      <c r="S38" s="38">
        <f>O38-P38</f>
        <v>0</v>
      </c>
      <c r="T38" s="54">
        <f>IF(J38+K38+L38-M38-N38&lt;0,-(J38+K38+L38-M38-N38),0)</f>
        <v>0</v>
      </c>
    </row>
    <row r="39" s="4" customFormat="1" ht="27" customHeight="1" spans="1:20">
      <c r="A39" s="35">
        <v>605005</v>
      </c>
      <c r="B39" s="36" t="s">
        <v>79</v>
      </c>
      <c r="C39" s="36" t="s">
        <v>79</v>
      </c>
      <c r="D39" s="37">
        <v>81</v>
      </c>
      <c r="E39" s="38">
        <f>D39*2000</f>
        <v>162000</v>
      </c>
      <c r="F39" s="37">
        <v>164</v>
      </c>
      <c r="G39" s="38">
        <f>F39*2000</f>
        <v>328000</v>
      </c>
      <c r="H39" s="39">
        <v>0.1</v>
      </c>
      <c r="I39" s="39">
        <v>0.3</v>
      </c>
      <c r="J39" s="38">
        <f t="shared" si="8"/>
        <v>16200</v>
      </c>
      <c r="K39" s="38">
        <f t="shared" si="9"/>
        <v>98400</v>
      </c>
      <c r="L39" s="38"/>
      <c r="M39" s="38">
        <v>38400</v>
      </c>
      <c r="N39" s="38">
        <v>0</v>
      </c>
      <c r="O39" s="38">
        <f t="shared" si="10"/>
        <v>76200</v>
      </c>
      <c r="P39" s="51">
        <f>Q39+R39</f>
        <v>76200</v>
      </c>
      <c r="Q39" s="51">
        <v>76200</v>
      </c>
      <c r="R39" s="51">
        <f t="shared" si="12"/>
        <v>0</v>
      </c>
      <c r="S39" s="38">
        <f>O39-P39</f>
        <v>0</v>
      </c>
      <c r="T39" s="54">
        <f>IF(J39+K39+L39-M39-N39&lt;0,-(J39+K39+L39-M39-N39),0)</f>
        <v>0</v>
      </c>
    </row>
    <row r="40" s="4" customFormat="1" ht="27" customHeight="1" spans="1:20">
      <c r="A40" s="35">
        <v>605006</v>
      </c>
      <c r="B40" s="36" t="s">
        <v>80</v>
      </c>
      <c r="C40" s="36" t="s">
        <v>80</v>
      </c>
      <c r="D40" s="37">
        <v>178</v>
      </c>
      <c r="E40" s="38">
        <f>D40*2000</f>
        <v>356000</v>
      </c>
      <c r="F40" s="37">
        <v>505</v>
      </c>
      <c r="G40" s="38">
        <f>F40*2000</f>
        <v>1010000</v>
      </c>
      <c r="H40" s="39">
        <v>0.1</v>
      </c>
      <c r="I40" s="39">
        <v>0.3</v>
      </c>
      <c r="J40" s="38">
        <f t="shared" si="8"/>
        <v>35600</v>
      </c>
      <c r="K40" s="38">
        <f t="shared" si="9"/>
        <v>303000</v>
      </c>
      <c r="L40" s="38"/>
      <c r="M40" s="38">
        <v>94000</v>
      </c>
      <c r="N40" s="38">
        <v>0</v>
      </c>
      <c r="O40" s="38">
        <f t="shared" si="10"/>
        <v>244600</v>
      </c>
      <c r="P40" s="51">
        <f>Q40+R40</f>
        <v>244600</v>
      </c>
      <c r="Q40" s="51">
        <v>244600</v>
      </c>
      <c r="R40" s="51">
        <f t="shared" si="12"/>
        <v>0</v>
      </c>
      <c r="S40" s="38">
        <f>O40-P40</f>
        <v>0</v>
      </c>
      <c r="T40" s="54">
        <f>IF(J40+K40+L40-M40-N40&lt;0,-(J40+K40+L40-M40-N40),0)</f>
        <v>0</v>
      </c>
    </row>
    <row r="41" s="4" customFormat="1" ht="27" customHeight="1" spans="1:20">
      <c r="A41" s="32">
        <v>605004</v>
      </c>
      <c r="B41" s="33" t="s">
        <v>81</v>
      </c>
      <c r="C41" s="33" t="s">
        <v>81</v>
      </c>
      <c r="D41" s="34">
        <f t="shared" ref="D41:T41" si="24">D42</f>
        <v>922</v>
      </c>
      <c r="E41" s="34">
        <f t="shared" si="24"/>
        <v>1844000</v>
      </c>
      <c r="F41" s="34">
        <f t="shared" si="24"/>
        <v>2183</v>
      </c>
      <c r="G41" s="34">
        <f t="shared" si="24"/>
        <v>4366000</v>
      </c>
      <c r="H41" s="34"/>
      <c r="I41" s="39"/>
      <c r="J41" s="34">
        <f t="shared" si="24"/>
        <v>184400</v>
      </c>
      <c r="K41" s="34">
        <f t="shared" si="24"/>
        <v>1309800</v>
      </c>
      <c r="L41" s="34">
        <f t="shared" si="24"/>
        <v>0</v>
      </c>
      <c r="M41" s="34">
        <f t="shared" si="24"/>
        <v>395800</v>
      </c>
      <c r="N41" s="34">
        <f t="shared" si="24"/>
        <v>0</v>
      </c>
      <c r="O41" s="34">
        <f t="shared" si="24"/>
        <v>1098400</v>
      </c>
      <c r="P41" s="50">
        <f t="shared" si="24"/>
        <v>1098400</v>
      </c>
      <c r="Q41" s="50">
        <f t="shared" si="24"/>
        <v>1098400</v>
      </c>
      <c r="R41" s="50">
        <f t="shared" si="24"/>
        <v>0</v>
      </c>
      <c r="S41" s="34">
        <f t="shared" si="24"/>
        <v>0</v>
      </c>
      <c r="T41" s="53">
        <f t="shared" si="24"/>
        <v>0</v>
      </c>
    </row>
    <row r="42" s="4" customFormat="1" ht="27" customHeight="1" spans="1:20">
      <c r="A42" s="35">
        <v>605004</v>
      </c>
      <c r="B42" s="36" t="s">
        <v>81</v>
      </c>
      <c r="C42" s="36" t="s">
        <v>81</v>
      </c>
      <c r="D42" s="37">
        <v>922</v>
      </c>
      <c r="E42" s="38">
        <f>D42*2000</f>
        <v>1844000</v>
      </c>
      <c r="F42" s="37">
        <v>2183</v>
      </c>
      <c r="G42" s="38">
        <f>F42*2000</f>
        <v>4366000</v>
      </c>
      <c r="H42" s="39">
        <v>0.1</v>
      </c>
      <c r="I42" s="39">
        <v>0.3</v>
      </c>
      <c r="J42" s="38">
        <f t="shared" si="8"/>
        <v>184400</v>
      </c>
      <c r="K42" s="38">
        <f t="shared" si="9"/>
        <v>1309800</v>
      </c>
      <c r="L42" s="38"/>
      <c r="M42" s="38">
        <v>395800</v>
      </c>
      <c r="N42" s="38">
        <v>0</v>
      </c>
      <c r="O42" s="38">
        <f t="shared" si="10"/>
        <v>1098400</v>
      </c>
      <c r="P42" s="51">
        <f>Q42+R42</f>
        <v>1098400</v>
      </c>
      <c r="Q42" s="51">
        <v>1098400</v>
      </c>
      <c r="R42" s="51">
        <f t="shared" si="12"/>
        <v>0</v>
      </c>
      <c r="S42" s="38">
        <f>O42-P42</f>
        <v>0</v>
      </c>
      <c r="T42" s="54">
        <f>IF(J42+K42+L42-M42-N42&lt;0,-(J42+K42+L42-M42-N42),0)</f>
        <v>0</v>
      </c>
    </row>
    <row r="43" s="4" customFormat="1" ht="27" customHeight="1" spans="1:20">
      <c r="A43" s="32">
        <v>606</v>
      </c>
      <c r="B43" s="33" t="s">
        <v>82</v>
      </c>
      <c r="C43" s="33" t="s">
        <v>82</v>
      </c>
      <c r="D43" s="34">
        <f t="shared" ref="D43:T43" si="25">SUM(D44:D48)</f>
        <v>2939</v>
      </c>
      <c r="E43" s="34">
        <f t="shared" si="25"/>
        <v>5878000</v>
      </c>
      <c r="F43" s="34">
        <f t="shared" si="25"/>
        <v>3740</v>
      </c>
      <c r="G43" s="34">
        <f t="shared" si="25"/>
        <v>7480000</v>
      </c>
      <c r="H43" s="34"/>
      <c r="I43" s="39"/>
      <c r="J43" s="34">
        <f t="shared" si="25"/>
        <v>4114600</v>
      </c>
      <c r="K43" s="34">
        <f t="shared" si="25"/>
        <v>6358000</v>
      </c>
      <c r="L43" s="34">
        <f t="shared" si="25"/>
        <v>0</v>
      </c>
      <c r="M43" s="34">
        <f t="shared" si="25"/>
        <v>5101600</v>
      </c>
      <c r="N43" s="34">
        <f t="shared" si="25"/>
        <v>728800</v>
      </c>
      <c r="O43" s="34">
        <f t="shared" si="25"/>
        <v>4642200</v>
      </c>
      <c r="P43" s="50">
        <f t="shared" si="25"/>
        <v>4642200</v>
      </c>
      <c r="Q43" s="50">
        <f t="shared" si="25"/>
        <v>4642200</v>
      </c>
      <c r="R43" s="50">
        <f t="shared" si="25"/>
        <v>0</v>
      </c>
      <c r="S43" s="34">
        <f t="shared" si="25"/>
        <v>0</v>
      </c>
      <c r="T43" s="53">
        <f t="shared" si="25"/>
        <v>0</v>
      </c>
    </row>
    <row r="44" s="4" customFormat="1" ht="27" customHeight="1" spans="1:20">
      <c r="A44" s="35">
        <v>606001</v>
      </c>
      <c r="B44" s="36" t="s">
        <v>83</v>
      </c>
      <c r="C44" s="36" t="s">
        <v>84</v>
      </c>
      <c r="D44" s="37">
        <v>2503</v>
      </c>
      <c r="E44" s="38">
        <f>D44*2000</f>
        <v>5006000</v>
      </c>
      <c r="F44" s="37">
        <v>2881</v>
      </c>
      <c r="G44" s="38">
        <f>F44*2000</f>
        <v>5762000</v>
      </c>
      <c r="H44" s="39">
        <v>0.7</v>
      </c>
      <c r="I44" s="39">
        <v>0.85</v>
      </c>
      <c r="J44" s="38">
        <f t="shared" si="8"/>
        <v>3504200</v>
      </c>
      <c r="K44" s="38">
        <f t="shared" si="9"/>
        <v>4897700</v>
      </c>
      <c r="L44" s="38"/>
      <c r="M44" s="38">
        <v>4039000</v>
      </c>
      <c r="N44" s="38">
        <v>577000</v>
      </c>
      <c r="O44" s="38">
        <f t="shared" si="10"/>
        <v>3785900</v>
      </c>
      <c r="P44" s="51">
        <f>Q44+R44</f>
        <v>3785900</v>
      </c>
      <c r="Q44" s="51">
        <v>3785900</v>
      </c>
      <c r="R44" s="51">
        <f t="shared" si="12"/>
        <v>0</v>
      </c>
      <c r="S44" s="38">
        <f>O44-P44</f>
        <v>0</v>
      </c>
      <c r="T44" s="54">
        <f>IF(J44+K44+L44-M44-N44&lt;0,-(J44+K44+L44-M44-N44),0)</f>
        <v>0</v>
      </c>
    </row>
    <row r="45" s="4" customFormat="1" ht="27" customHeight="1" spans="1:20">
      <c r="A45" s="35">
        <v>606005</v>
      </c>
      <c r="B45" s="36" t="s">
        <v>85</v>
      </c>
      <c r="C45" s="36" t="s">
        <v>85</v>
      </c>
      <c r="D45" s="37">
        <v>160</v>
      </c>
      <c r="E45" s="38">
        <f>D45*2000</f>
        <v>320000</v>
      </c>
      <c r="F45" s="37">
        <v>327</v>
      </c>
      <c r="G45" s="38">
        <f>F45*2000</f>
        <v>654000</v>
      </c>
      <c r="H45" s="39">
        <v>0.7</v>
      </c>
      <c r="I45" s="39">
        <v>0.85</v>
      </c>
      <c r="J45" s="38">
        <f t="shared" si="8"/>
        <v>224000</v>
      </c>
      <c r="K45" s="38">
        <f t="shared" si="9"/>
        <v>555900</v>
      </c>
      <c r="L45" s="38"/>
      <c r="M45" s="38">
        <v>414400</v>
      </c>
      <c r="N45" s="38">
        <v>59200</v>
      </c>
      <c r="O45" s="38">
        <f t="shared" si="10"/>
        <v>306300</v>
      </c>
      <c r="P45" s="51">
        <f>Q45+R45</f>
        <v>306300</v>
      </c>
      <c r="Q45" s="51">
        <v>306300</v>
      </c>
      <c r="R45" s="51">
        <f t="shared" si="12"/>
        <v>0</v>
      </c>
      <c r="S45" s="38">
        <f>O45-P45</f>
        <v>0</v>
      </c>
      <c r="T45" s="54">
        <f>IF(J45+K45+L45-M45-N45&lt;0,-(J45+K45+L45-M45-N45),0)</f>
        <v>0</v>
      </c>
    </row>
    <row r="46" s="4" customFormat="1" ht="27" customHeight="1" spans="1:20">
      <c r="A46" s="35">
        <v>606004</v>
      </c>
      <c r="B46" s="36" t="s">
        <v>86</v>
      </c>
      <c r="C46" s="36" t="s">
        <v>86</v>
      </c>
      <c r="D46" s="37">
        <v>93</v>
      </c>
      <c r="E46" s="38">
        <f>D46*2000</f>
        <v>186000</v>
      </c>
      <c r="F46" s="37">
        <v>145</v>
      </c>
      <c r="G46" s="38">
        <f>F46*2000</f>
        <v>290000</v>
      </c>
      <c r="H46" s="39">
        <v>0.7</v>
      </c>
      <c r="I46" s="39">
        <v>0.85</v>
      </c>
      <c r="J46" s="38">
        <f t="shared" si="8"/>
        <v>130200</v>
      </c>
      <c r="K46" s="38">
        <f t="shared" si="9"/>
        <v>246500</v>
      </c>
      <c r="L46" s="38"/>
      <c r="M46" s="38">
        <v>198800</v>
      </c>
      <c r="N46" s="38">
        <v>28400</v>
      </c>
      <c r="O46" s="38">
        <f t="shared" si="10"/>
        <v>149500</v>
      </c>
      <c r="P46" s="51">
        <f>Q46+R46</f>
        <v>149500</v>
      </c>
      <c r="Q46" s="51">
        <v>149500</v>
      </c>
      <c r="R46" s="51">
        <f t="shared" si="12"/>
        <v>0</v>
      </c>
      <c r="S46" s="38">
        <f>O46-P46</f>
        <v>0</v>
      </c>
      <c r="T46" s="54">
        <f>IF(J46+K46+L46-M46-N46&lt;0,-(J46+K46+L46-M46-N46),0)</f>
        <v>0</v>
      </c>
    </row>
    <row r="47" s="4" customFormat="1" ht="27" customHeight="1" spans="1:20">
      <c r="A47" s="35">
        <v>606010</v>
      </c>
      <c r="B47" s="36" t="s">
        <v>87</v>
      </c>
      <c r="C47" s="36" t="s">
        <v>87</v>
      </c>
      <c r="D47" s="37">
        <v>117</v>
      </c>
      <c r="E47" s="38">
        <f>D47*2000</f>
        <v>234000</v>
      </c>
      <c r="F47" s="37">
        <v>214</v>
      </c>
      <c r="G47" s="38">
        <f>F47*2000</f>
        <v>428000</v>
      </c>
      <c r="H47" s="39">
        <v>0.7</v>
      </c>
      <c r="I47" s="39">
        <v>0.85</v>
      </c>
      <c r="J47" s="38">
        <f t="shared" si="8"/>
        <v>163800</v>
      </c>
      <c r="K47" s="38">
        <f t="shared" si="9"/>
        <v>363800</v>
      </c>
      <c r="L47" s="38"/>
      <c r="M47" s="38">
        <v>225400</v>
      </c>
      <c r="N47" s="38">
        <v>32200</v>
      </c>
      <c r="O47" s="38">
        <f t="shared" si="10"/>
        <v>270000</v>
      </c>
      <c r="P47" s="51">
        <f>Q47+R47</f>
        <v>270000</v>
      </c>
      <c r="Q47" s="51">
        <v>270000</v>
      </c>
      <c r="R47" s="51">
        <f t="shared" si="12"/>
        <v>0</v>
      </c>
      <c r="S47" s="38">
        <f>O47-P47</f>
        <v>0</v>
      </c>
      <c r="T47" s="54">
        <f>IF(J47+K47+L47-M47-N47&lt;0,-(J47+K47+L47-M47-N47),0)</f>
        <v>0</v>
      </c>
    </row>
    <row r="48" s="4" customFormat="1" ht="27" customHeight="1" spans="1:20">
      <c r="A48" s="35">
        <v>606008</v>
      </c>
      <c r="B48" s="36" t="s">
        <v>88</v>
      </c>
      <c r="C48" s="36" t="s">
        <v>88</v>
      </c>
      <c r="D48" s="37">
        <v>66</v>
      </c>
      <c r="E48" s="38">
        <f>D48*2000</f>
        <v>132000</v>
      </c>
      <c r="F48" s="37">
        <v>173</v>
      </c>
      <c r="G48" s="38">
        <f>F48*2000</f>
        <v>346000</v>
      </c>
      <c r="H48" s="39">
        <v>0.7</v>
      </c>
      <c r="I48" s="39">
        <v>0.85</v>
      </c>
      <c r="J48" s="38">
        <f t="shared" si="8"/>
        <v>92400</v>
      </c>
      <c r="K48" s="38">
        <f t="shared" si="9"/>
        <v>294100</v>
      </c>
      <c r="L48" s="38"/>
      <c r="M48" s="38">
        <v>224000</v>
      </c>
      <c r="N48" s="38">
        <v>32000</v>
      </c>
      <c r="O48" s="38">
        <f t="shared" si="10"/>
        <v>130500</v>
      </c>
      <c r="P48" s="51">
        <f>Q48+R48</f>
        <v>130500</v>
      </c>
      <c r="Q48" s="51">
        <v>130500</v>
      </c>
      <c r="R48" s="51">
        <f t="shared" si="12"/>
        <v>0</v>
      </c>
      <c r="S48" s="38">
        <f>O48-P48</f>
        <v>0</v>
      </c>
      <c r="T48" s="54">
        <f>IF(J48+K48+L48-M48-N48&lt;0,-(J48+K48+L48-M48-N48),0)</f>
        <v>0</v>
      </c>
    </row>
    <row r="49" s="4" customFormat="1" ht="27" customHeight="1" spans="1:20">
      <c r="A49" s="32">
        <v>606009</v>
      </c>
      <c r="B49" s="33" t="s">
        <v>89</v>
      </c>
      <c r="C49" s="33" t="s">
        <v>89</v>
      </c>
      <c r="D49" s="34">
        <f t="shared" ref="D49:T49" si="26">D50</f>
        <v>142</v>
      </c>
      <c r="E49" s="34">
        <f t="shared" si="26"/>
        <v>284000</v>
      </c>
      <c r="F49" s="34">
        <f t="shared" si="26"/>
        <v>272</v>
      </c>
      <c r="G49" s="34">
        <f t="shared" si="26"/>
        <v>544000</v>
      </c>
      <c r="H49" s="34"/>
      <c r="I49" s="39"/>
      <c r="J49" s="34">
        <f t="shared" si="26"/>
        <v>198800</v>
      </c>
      <c r="K49" s="34">
        <f t="shared" si="26"/>
        <v>462400</v>
      </c>
      <c r="L49" s="34">
        <f t="shared" si="26"/>
        <v>0</v>
      </c>
      <c r="M49" s="34">
        <f t="shared" si="26"/>
        <v>226800</v>
      </c>
      <c r="N49" s="34">
        <f t="shared" si="26"/>
        <v>32400</v>
      </c>
      <c r="O49" s="34">
        <f t="shared" si="26"/>
        <v>402000</v>
      </c>
      <c r="P49" s="50">
        <f t="shared" si="26"/>
        <v>402000</v>
      </c>
      <c r="Q49" s="50">
        <f t="shared" si="26"/>
        <v>402000</v>
      </c>
      <c r="R49" s="50">
        <f t="shared" si="26"/>
        <v>0</v>
      </c>
      <c r="S49" s="34">
        <f t="shared" si="26"/>
        <v>0</v>
      </c>
      <c r="T49" s="53">
        <f t="shared" si="26"/>
        <v>0</v>
      </c>
    </row>
    <row r="50" s="4" customFormat="1" ht="27" customHeight="1" spans="1:20">
      <c r="A50" s="35">
        <v>606009</v>
      </c>
      <c r="B50" s="36" t="s">
        <v>89</v>
      </c>
      <c r="C50" s="36" t="s">
        <v>89</v>
      </c>
      <c r="D50" s="37">
        <v>142</v>
      </c>
      <c r="E50" s="38">
        <f>D50*2000</f>
        <v>284000</v>
      </c>
      <c r="F50" s="37">
        <v>272</v>
      </c>
      <c r="G50" s="38">
        <f>F50*2000</f>
        <v>544000</v>
      </c>
      <c r="H50" s="39">
        <v>0.7</v>
      </c>
      <c r="I50" s="39">
        <v>0.85</v>
      </c>
      <c r="J50" s="38">
        <f t="shared" si="8"/>
        <v>198800</v>
      </c>
      <c r="K50" s="38">
        <f t="shared" si="9"/>
        <v>462400</v>
      </c>
      <c r="L50" s="38"/>
      <c r="M50" s="38">
        <v>226800</v>
      </c>
      <c r="N50" s="38">
        <v>32400</v>
      </c>
      <c r="O50" s="38">
        <f t="shared" si="10"/>
        <v>402000</v>
      </c>
      <c r="P50" s="51">
        <f>Q50+R50</f>
        <v>402000</v>
      </c>
      <c r="Q50" s="51">
        <v>402000</v>
      </c>
      <c r="R50" s="51">
        <f t="shared" si="12"/>
        <v>0</v>
      </c>
      <c r="S50" s="38">
        <f>O50-P50</f>
        <v>0</v>
      </c>
      <c r="T50" s="54">
        <f>IF(J50+K50+L50-M50-N50&lt;0,-(J50+K50+L50-M50-N50),0)</f>
        <v>0</v>
      </c>
    </row>
    <row r="51" s="4" customFormat="1" ht="30" customHeight="1" spans="1:20">
      <c r="A51" s="32">
        <v>606011</v>
      </c>
      <c r="B51" s="33" t="s">
        <v>90</v>
      </c>
      <c r="C51" s="33" t="s">
        <v>90</v>
      </c>
      <c r="D51" s="34">
        <f t="shared" ref="D51:T51" si="27">D52</f>
        <v>153</v>
      </c>
      <c r="E51" s="34">
        <f t="shared" si="27"/>
        <v>306000</v>
      </c>
      <c r="F51" s="34">
        <f t="shared" si="27"/>
        <v>126</v>
      </c>
      <c r="G51" s="34">
        <f t="shared" si="27"/>
        <v>252000</v>
      </c>
      <c r="H51" s="34"/>
      <c r="I51" s="39"/>
      <c r="J51" s="34">
        <f t="shared" si="27"/>
        <v>214200</v>
      </c>
      <c r="K51" s="34">
        <f t="shared" si="27"/>
        <v>252000</v>
      </c>
      <c r="L51" s="34">
        <f t="shared" si="27"/>
        <v>0</v>
      </c>
      <c r="M51" s="34">
        <f t="shared" si="27"/>
        <v>214200</v>
      </c>
      <c r="N51" s="34">
        <f t="shared" si="27"/>
        <v>30600</v>
      </c>
      <c r="O51" s="34">
        <f t="shared" si="27"/>
        <v>221400</v>
      </c>
      <c r="P51" s="50">
        <f t="shared" si="27"/>
        <v>221400</v>
      </c>
      <c r="Q51" s="50">
        <f t="shared" si="27"/>
        <v>221400</v>
      </c>
      <c r="R51" s="50">
        <f t="shared" si="27"/>
        <v>0</v>
      </c>
      <c r="S51" s="34">
        <f t="shared" si="27"/>
        <v>0</v>
      </c>
      <c r="T51" s="53">
        <f t="shared" si="27"/>
        <v>0</v>
      </c>
    </row>
    <row r="52" s="4" customFormat="1" ht="30" customHeight="1" spans="1:20">
      <c r="A52" s="35">
        <v>606011</v>
      </c>
      <c r="B52" s="36" t="s">
        <v>90</v>
      </c>
      <c r="C52" s="36" t="s">
        <v>90</v>
      </c>
      <c r="D52" s="37">
        <v>153</v>
      </c>
      <c r="E52" s="38">
        <f>D52*2000</f>
        <v>306000</v>
      </c>
      <c r="F52" s="37">
        <v>126</v>
      </c>
      <c r="G52" s="38">
        <f>F52*2000</f>
        <v>252000</v>
      </c>
      <c r="H52" s="39">
        <v>0.7</v>
      </c>
      <c r="I52" s="39">
        <v>1</v>
      </c>
      <c r="J52" s="38">
        <f t="shared" si="8"/>
        <v>214200</v>
      </c>
      <c r="K52" s="38">
        <f t="shared" si="9"/>
        <v>252000</v>
      </c>
      <c r="L52" s="38"/>
      <c r="M52" s="38">
        <v>214200</v>
      </c>
      <c r="N52" s="38">
        <v>30600</v>
      </c>
      <c r="O52" s="38">
        <f t="shared" si="10"/>
        <v>221400</v>
      </c>
      <c r="P52" s="51">
        <f>Q52+R52</f>
        <v>221400</v>
      </c>
      <c r="Q52" s="51">
        <v>221400</v>
      </c>
      <c r="R52" s="51">
        <f t="shared" si="12"/>
        <v>0</v>
      </c>
      <c r="S52" s="38">
        <f>O52-P52</f>
        <v>0</v>
      </c>
      <c r="T52" s="54">
        <f>IF(J52+K52+L52-M52-N52&lt;0,-(J52+K52+L52-M52-N52),0)</f>
        <v>0</v>
      </c>
    </row>
    <row r="53" s="4" customFormat="1" ht="27" customHeight="1" spans="1:20">
      <c r="A53" s="32">
        <v>606006</v>
      </c>
      <c r="B53" s="33" t="s">
        <v>91</v>
      </c>
      <c r="C53" s="33" t="s">
        <v>91</v>
      </c>
      <c r="D53" s="34">
        <f t="shared" ref="D53:T53" si="28">D54</f>
        <v>100</v>
      </c>
      <c r="E53" s="34">
        <f t="shared" si="28"/>
        <v>200000</v>
      </c>
      <c r="F53" s="34">
        <f t="shared" si="28"/>
        <v>141</v>
      </c>
      <c r="G53" s="34">
        <f t="shared" si="28"/>
        <v>282000</v>
      </c>
      <c r="H53" s="34"/>
      <c r="I53" s="39"/>
      <c r="J53" s="34">
        <f t="shared" si="28"/>
        <v>140000</v>
      </c>
      <c r="K53" s="34">
        <f t="shared" si="28"/>
        <v>282000</v>
      </c>
      <c r="L53" s="34">
        <f t="shared" si="28"/>
        <v>0</v>
      </c>
      <c r="M53" s="34">
        <f t="shared" si="28"/>
        <v>165200</v>
      </c>
      <c r="N53" s="34">
        <f t="shared" si="28"/>
        <v>23600</v>
      </c>
      <c r="O53" s="34">
        <f t="shared" si="28"/>
        <v>233200</v>
      </c>
      <c r="P53" s="50">
        <f t="shared" si="28"/>
        <v>233200</v>
      </c>
      <c r="Q53" s="50">
        <f t="shared" si="28"/>
        <v>233200</v>
      </c>
      <c r="R53" s="50">
        <f t="shared" si="28"/>
        <v>0</v>
      </c>
      <c r="S53" s="34">
        <f t="shared" si="28"/>
        <v>0</v>
      </c>
      <c r="T53" s="53">
        <f t="shared" si="28"/>
        <v>0</v>
      </c>
    </row>
    <row r="54" s="4" customFormat="1" ht="27" customHeight="1" spans="1:20">
      <c r="A54" s="35">
        <v>606006</v>
      </c>
      <c r="B54" s="36" t="s">
        <v>91</v>
      </c>
      <c r="C54" s="36" t="s">
        <v>91</v>
      </c>
      <c r="D54" s="37">
        <v>100</v>
      </c>
      <c r="E54" s="38">
        <f>D54*2000</f>
        <v>200000</v>
      </c>
      <c r="F54" s="37">
        <v>141</v>
      </c>
      <c r="G54" s="38">
        <f>F54*2000</f>
        <v>282000</v>
      </c>
      <c r="H54" s="39">
        <v>0.7</v>
      </c>
      <c r="I54" s="39">
        <v>1</v>
      </c>
      <c r="J54" s="38">
        <f t="shared" si="8"/>
        <v>140000</v>
      </c>
      <c r="K54" s="38">
        <f t="shared" si="9"/>
        <v>282000</v>
      </c>
      <c r="L54" s="38"/>
      <c r="M54" s="38">
        <v>165200</v>
      </c>
      <c r="N54" s="38">
        <v>23600</v>
      </c>
      <c r="O54" s="38">
        <f t="shared" si="10"/>
        <v>233200</v>
      </c>
      <c r="P54" s="51">
        <f>Q54+R54</f>
        <v>233200</v>
      </c>
      <c r="Q54" s="51">
        <v>233200</v>
      </c>
      <c r="R54" s="51">
        <f t="shared" si="12"/>
        <v>0</v>
      </c>
      <c r="S54" s="38">
        <f>O54-P54</f>
        <v>0</v>
      </c>
      <c r="T54" s="54">
        <f>IF(J54+K54+L54-M54-N54&lt;0,-(J54+K54+L54-M54-N54),0)</f>
        <v>0</v>
      </c>
    </row>
    <row r="55" s="4" customFormat="1" ht="27" customHeight="1" spans="1:20">
      <c r="A55" s="32">
        <v>606007</v>
      </c>
      <c r="B55" s="33" t="s">
        <v>92</v>
      </c>
      <c r="C55" s="33" t="s">
        <v>92</v>
      </c>
      <c r="D55" s="34">
        <f t="shared" ref="D55:T55" si="29">D56</f>
        <v>129</v>
      </c>
      <c r="E55" s="34">
        <f t="shared" si="29"/>
        <v>258000</v>
      </c>
      <c r="F55" s="34">
        <f t="shared" si="29"/>
        <v>176</v>
      </c>
      <c r="G55" s="34">
        <f t="shared" si="29"/>
        <v>352000</v>
      </c>
      <c r="H55" s="34"/>
      <c r="I55" s="39"/>
      <c r="J55" s="34">
        <f t="shared" si="29"/>
        <v>180600</v>
      </c>
      <c r="K55" s="34">
        <f t="shared" si="29"/>
        <v>299200</v>
      </c>
      <c r="L55" s="34">
        <f t="shared" si="29"/>
        <v>0</v>
      </c>
      <c r="M55" s="34">
        <f t="shared" si="29"/>
        <v>180600</v>
      </c>
      <c r="N55" s="34">
        <f t="shared" si="29"/>
        <v>25800</v>
      </c>
      <c r="O55" s="34">
        <f t="shared" si="29"/>
        <v>273400</v>
      </c>
      <c r="P55" s="50">
        <f t="shared" si="29"/>
        <v>273400</v>
      </c>
      <c r="Q55" s="50">
        <f t="shared" si="29"/>
        <v>273400</v>
      </c>
      <c r="R55" s="50">
        <f t="shared" si="29"/>
        <v>0</v>
      </c>
      <c r="S55" s="34">
        <f t="shared" si="29"/>
        <v>0</v>
      </c>
      <c r="T55" s="53">
        <f t="shared" si="29"/>
        <v>0</v>
      </c>
    </row>
    <row r="56" s="4" customFormat="1" ht="27" customHeight="1" spans="1:20">
      <c r="A56" s="35">
        <v>606007</v>
      </c>
      <c r="B56" s="36" t="s">
        <v>92</v>
      </c>
      <c r="C56" s="36" t="s">
        <v>92</v>
      </c>
      <c r="D56" s="37">
        <v>129</v>
      </c>
      <c r="E56" s="38">
        <f>D56*2000</f>
        <v>258000</v>
      </c>
      <c r="F56" s="37">
        <v>176</v>
      </c>
      <c r="G56" s="38">
        <f>F56*2000</f>
        <v>352000</v>
      </c>
      <c r="H56" s="39">
        <v>0.7</v>
      </c>
      <c r="I56" s="39">
        <v>0.85</v>
      </c>
      <c r="J56" s="38">
        <f t="shared" si="8"/>
        <v>180600</v>
      </c>
      <c r="K56" s="38">
        <f t="shared" si="9"/>
        <v>299200</v>
      </c>
      <c r="L56" s="38"/>
      <c r="M56" s="38">
        <v>180600</v>
      </c>
      <c r="N56" s="38">
        <v>25800</v>
      </c>
      <c r="O56" s="38">
        <f t="shared" si="10"/>
        <v>273400</v>
      </c>
      <c r="P56" s="51">
        <f>Q56+R56</f>
        <v>273400</v>
      </c>
      <c r="Q56" s="51">
        <v>273400</v>
      </c>
      <c r="R56" s="51">
        <f t="shared" si="12"/>
        <v>0</v>
      </c>
      <c r="S56" s="38">
        <f>O56-P56</f>
        <v>0</v>
      </c>
      <c r="T56" s="54">
        <f>IF(J56+K56+L56-M56-N56&lt;0,-(J56+K56+L56-M56-N56),0)</f>
        <v>0</v>
      </c>
    </row>
    <row r="57" s="4" customFormat="1" ht="27" customHeight="1" spans="1:20">
      <c r="A57" s="32">
        <v>607</v>
      </c>
      <c r="B57" s="33" t="s">
        <v>93</v>
      </c>
      <c r="C57" s="33" t="s">
        <v>93</v>
      </c>
      <c r="D57" s="34">
        <f t="shared" ref="D57:T57" si="30">SUM(D58:D60)</f>
        <v>1742</v>
      </c>
      <c r="E57" s="34">
        <f t="shared" si="30"/>
        <v>3484000</v>
      </c>
      <c r="F57" s="34">
        <f t="shared" si="30"/>
        <v>1810</v>
      </c>
      <c r="G57" s="34">
        <f t="shared" si="30"/>
        <v>3620000</v>
      </c>
      <c r="H57" s="34"/>
      <c r="I57" s="39"/>
      <c r="J57" s="34">
        <f t="shared" si="30"/>
        <v>2438800</v>
      </c>
      <c r="K57" s="34">
        <f t="shared" si="30"/>
        <v>3106700</v>
      </c>
      <c r="L57" s="34">
        <f t="shared" si="30"/>
        <v>0</v>
      </c>
      <c r="M57" s="34">
        <f t="shared" si="30"/>
        <v>2451400</v>
      </c>
      <c r="N57" s="34">
        <f t="shared" si="30"/>
        <v>350200</v>
      </c>
      <c r="O57" s="34">
        <f t="shared" si="30"/>
        <v>2743900</v>
      </c>
      <c r="P57" s="50">
        <f t="shared" si="30"/>
        <v>2743900</v>
      </c>
      <c r="Q57" s="50">
        <f t="shared" si="30"/>
        <v>2743900</v>
      </c>
      <c r="R57" s="50">
        <f t="shared" si="30"/>
        <v>0</v>
      </c>
      <c r="S57" s="34">
        <f t="shared" si="30"/>
        <v>0</v>
      </c>
      <c r="T57" s="53">
        <f t="shared" si="30"/>
        <v>0</v>
      </c>
    </row>
    <row r="58" s="4" customFormat="1" ht="27" customHeight="1" spans="1:20">
      <c r="A58" s="35">
        <v>607001</v>
      </c>
      <c r="B58" s="36" t="s">
        <v>94</v>
      </c>
      <c r="C58" s="36" t="s">
        <v>95</v>
      </c>
      <c r="D58" s="37">
        <v>1605</v>
      </c>
      <c r="E58" s="38">
        <f>D58*2000</f>
        <v>3210000</v>
      </c>
      <c r="F58" s="37">
        <v>1630</v>
      </c>
      <c r="G58" s="38">
        <f>F58*2000</f>
        <v>3260000</v>
      </c>
      <c r="H58" s="39">
        <v>0.7</v>
      </c>
      <c r="I58" s="39">
        <v>0.85</v>
      </c>
      <c r="J58" s="38">
        <f t="shared" si="8"/>
        <v>2247000</v>
      </c>
      <c r="K58" s="38">
        <f t="shared" si="9"/>
        <v>2771000</v>
      </c>
      <c r="L58" s="38"/>
      <c r="M58" s="38">
        <v>2261000</v>
      </c>
      <c r="N58" s="38">
        <v>323000</v>
      </c>
      <c r="O58" s="38">
        <f t="shared" si="10"/>
        <v>2434000</v>
      </c>
      <c r="P58" s="51">
        <f>Q58+R58</f>
        <v>2434000</v>
      </c>
      <c r="Q58" s="51">
        <v>2434000</v>
      </c>
      <c r="R58" s="51">
        <f t="shared" si="12"/>
        <v>0</v>
      </c>
      <c r="S58" s="38">
        <f>O58-P58</f>
        <v>0</v>
      </c>
      <c r="T58" s="54">
        <f>IF(J58+K58+L58-M58-N58&lt;0,-(J58+K58+L58-M58-N58),0)</f>
        <v>0</v>
      </c>
    </row>
    <row r="59" s="4" customFormat="1" ht="27" customHeight="1" spans="1:20">
      <c r="A59" s="35">
        <v>607003</v>
      </c>
      <c r="B59" s="36" t="s">
        <v>96</v>
      </c>
      <c r="C59" s="36" t="s">
        <v>96</v>
      </c>
      <c r="D59" s="37">
        <v>89</v>
      </c>
      <c r="E59" s="38">
        <f>D59*2000</f>
        <v>178000</v>
      </c>
      <c r="F59" s="37">
        <v>81</v>
      </c>
      <c r="G59" s="38">
        <f>F59*2000</f>
        <v>162000</v>
      </c>
      <c r="H59" s="39">
        <v>0.7</v>
      </c>
      <c r="I59" s="39">
        <v>0.85</v>
      </c>
      <c r="J59" s="38">
        <f t="shared" si="8"/>
        <v>124600</v>
      </c>
      <c r="K59" s="38">
        <f t="shared" si="9"/>
        <v>137700</v>
      </c>
      <c r="L59" s="38"/>
      <c r="M59" s="38">
        <v>141400</v>
      </c>
      <c r="N59" s="38">
        <v>20200</v>
      </c>
      <c r="O59" s="38">
        <f t="shared" si="10"/>
        <v>100700</v>
      </c>
      <c r="P59" s="51">
        <f>Q59+R59</f>
        <v>100700</v>
      </c>
      <c r="Q59" s="51">
        <v>100700</v>
      </c>
      <c r="R59" s="51">
        <f t="shared" si="12"/>
        <v>0</v>
      </c>
      <c r="S59" s="38">
        <f>O59-P59</f>
        <v>0</v>
      </c>
      <c r="T59" s="54">
        <f>IF(J59+K59+L59-M59-N59&lt;0,-(J59+K59+L59-M59-N59),0)</f>
        <v>0</v>
      </c>
    </row>
    <row r="60" s="4" customFormat="1" ht="27" customHeight="1" spans="1:20">
      <c r="A60" s="35">
        <v>607004</v>
      </c>
      <c r="B60" s="36" t="s">
        <v>97</v>
      </c>
      <c r="C60" s="36" t="s">
        <v>97</v>
      </c>
      <c r="D60" s="37">
        <v>48</v>
      </c>
      <c r="E60" s="38">
        <f>D60*2000</f>
        <v>96000</v>
      </c>
      <c r="F60" s="37">
        <v>99</v>
      </c>
      <c r="G60" s="38">
        <f>F60*2000</f>
        <v>198000</v>
      </c>
      <c r="H60" s="39">
        <v>0.7</v>
      </c>
      <c r="I60" s="39">
        <v>1</v>
      </c>
      <c r="J60" s="38">
        <f t="shared" si="8"/>
        <v>67200</v>
      </c>
      <c r="K60" s="38">
        <f t="shared" si="9"/>
        <v>198000</v>
      </c>
      <c r="L60" s="38"/>
      <c r="M60" s="38">
        <v>49000</v>
      </c>
      <c r="N60" s="38">
        <v>7000</v>
      </c>
      <c r="O60" s="38">
        <f t="shared" si="10"/>
        <v>209200</v>
      </c>
      <c r="P60" s="51">
        <f>Q60+R60</f>
        <v>209200</v>
      </c>
      <c r="Q60" s="51">
        <v>209200</v>
      </c>
      <c r="R60" s="51">
        <f t="shared" si="12"/>
        <v>0</v>
      </c>
      <c r="S60" s="38">
        <f>O60-P60</f>
        <v>0</v>
      </c>
      <c r="T60" s="54">
        <f>IF(J60+K60+L60-M60-N60&lt;0,-(J60+K60+L60-M60-N60),0)</f>
        <v>0</v>
      </c>
    </row>
    <row r="61" s="4" customFormat="1" ht="27" customHeight="1" spans="1:20">
      <c r="A61" s="32">
        <v>607005</v>
      </c>
      <c r="B61" s="33" t="s">
        <v>98</v>
      </c>
      <c r="C61" s="33" t="s">
        <v>98</v>
      </c>
      <c r="D61" s="34">
        <f t="shared" ref="D61:T61" si="31">D62</f>
        <v>64</v>
      </c>
      <c r="E61" s="34">
        <f t="shared" si="31"/>
        <v>128000</v>
      </c>
      <c r="F61" s="34">
        <f t="shared" si="31"/>
        <v>54</v>
      </c>
      <c r="G61" s="34">
        <f t="shared" si="31"/>
        <v>108000</v>
      </c>
      <c r="H61" s="34"/>
      <c r="I61" s="39"/>
      <c r="J61" s="34">
        <f t="shared" si="31"/>
        <v>89600</v>
      </c>
      <c r="K61" s="34">
        <f t="shared" si="31"/>
        <v>108000</v>
      </c>
      <c r="L61" s="34">
        <f t="shared" si="31"/>
        <v>0</v>
      </c>
      <c r="M61" s="34">
        <f t="shared" si="31"/>
        <v>89600</v>
      </c>
      <c r="N61" s="34">
        <f t="shared" si="31"/>
        <v>12800</v>
      </c>
      <c r="O61" s="34">
        <f t="shared" si="31"/>
        <v>95200</v>
      </c>
      <c r="P61" s="50">
        <f t="shared" si="31"/>
        <v>95200</v>
      </c>
      <c r="Q61" s="50">
        <f t="shared" si="31"/>
        <v>95200</v>
      </c>
      <c r="R61" s="50">
        <f t="shared" si="31"/>
        <v>0</v>
      </c>
      <c r="S61" s="34">
        <f t="shared" si="31"/>
        <v>0</v>
      </c>
      <c r="T61" s="53">
        <f t="shared" si="31"/>
        <v>0</v>
      </c>
    </row>
    <row r="62" s="4" customFormat="1" ht="27" customHeight="1" spans="1:20">
      <c r="A62" s="35">
        <v>607005</v>
      </c>
      <c r="B62" s="36" t="s">
        <v>98</v>
      </c>
      <c r="C62" s="36" t="s">
        <v>98</v>
      </c>
      <c r="D62" s="37">
        <v>64</v>
      </c>
      <c r="E62" s="38">
        <f>D62*2000</f>
        <v>128000</v>
      </c>
      <c r="F62" s="37">
        <v>54</v>
      </c>
      <c r="G62" s="38">
        <f>F62*2000</f>
        <v>108000</v>
      </c>
      <c r="H62" s="39">
        <v>0.7</v>
      </c>
      <c r="I62" s="39">
        <v>1</v>
      </c>
      <c r="J62" s="38">
        <f t="shared" si="8"/>
        <v>89600</v>
      </c>
      <c r="K62" s="38">
        <f t="shared" si="9"/>
        <v>108000</v>
      </c>
      <c r="L62" s="38"/>
      <c r="M62" s="38">
        <v>89600</v>
      </c>
      <c r="N62" s="38">
        <v>12800</v>
      </c>
      <c r="O62" s="38">
        <f t="shared" si="10"/>
        <v>95200</v>
      </c>
      <c r="P62" s="51">
        <f>Q62+R62</f>
        <v>95200</v>
      </c>
      <c r="Q62" s="51">
        <v>95200</v>
      </c>
      <c r="R62" s="51">
        <f t="shared" si="12"/>
        <v>0</v>
      </c>
      <c r="S62" s="38">
        <f>O62-P62</f>
        <v>0</v>
      </c>
      <c r="T62" s="54">
        <f>IF(J62+K62+L62-M62-N62&lt;0,-(J62+K62+L62-M62-N62),0)</f>
        <v>0</v>
      </c>
    </row>
    <row r="63" s="4" customFormat="1" ht="27" customHeight="1" spans="1:20">
      <c r="A63" s="32">
        <v>607006</v>
      </c>
      <c r="B63" s="33" t="s">
        <v>99</v>
      </c>
      <c r="C63" s="33" t="s">
        <v>99</v>
      </c>
      <c r="D63" s="34">
        <f t="shared" ref="D63:T63" si="32">D64</f>
        <v>404</v>
      </c>
      <c r="E63" s="34">
        <f t="shared" si="32"/>
        <v>808000</v>
      </c>
      <c r="F63" s="34">
        <f t="shared" si="32"/>
        <v>340</v>
      </c>
      <c r="G63" s="34">
        <f t="shared" si="32"/>
        <v>680000</v>
      </c>
      <c r="H63" s="34"/>
      <c r="I63" s="39"/>
      <c r="J63" s="34">
        <f t="shared" si="32"/>
        <v>565600</v>
      </c>
      <c r="K63" s="34">
        <f t="shared" si="32"/>
        <v>680000</v>
      </c>
      <c r="L63" s="34">
        <f t="shared" si="32"/>
        <v>0</v>
      </c>
      <c r="M63" s="34">
        <f t="shared" si="32"/>
        <v>627200</v>
      </c>
      <c r="N63" s="34">
        <f t="shared" si="32"/>
        <v>89600</v>
      </c>
      <c r="O63" s="34">
        <f t="shared" si="32"/>
        <v>528800</v>
      </c>
      <c r="P63" s="50">
        <f t="shared" si="32"/>
        <v>528800</v>
      </c>
      <c r="Q63" s="50">
        <f t="shared" si="32"/>
        <v>528800</v>
      </c>
      <c r="R63" s="50">
        <f t="shared" si="32"/>
        <v>0</v>
      </c>
      <c r="S63" s="34">
        <f t="shared" si="32"/>
        <v>0</v>
      </c>
      <c r="T63" s="53">
        <f t="shared" si="32"/>
        <v>0</v>
      </c>
    </row>
    <row r="64" s="4" customFormat="1" ht="27" customHeight="1" spans="1:20">
      <c r="A64" s="35">
        <v>607006</v>
      </c>
      <c r="B64" s="36" t="s">
        <v>99</v>
      </c>
      <c r="C64" s="36" t="s">
        <v>99</v>
      </c>
      <c r="D64" s="37">
        <v>404</v>
      </c>
      <c r="E64" s="38">
        <f>D64*2000</f>
        <v>808000</v>
      </c>
      <c r="F64" s="37">
        <v>340</v>
      </c>
      <c r="G64" s="38">
        <f>F64*2000</f>
        <v>680000</v>
      </c>
      <c r="H64" s="39">
        <v>0.7</v>
      </c>
      <c r="I64" s="39">
        <v>1</v>
      </c>
      <c r="J64" s="38">
        <f t="shared" si="8"/>
        <v>565600</v>
      </c>
      <c r="K64" s="38">
        <f t="shared" si="9"/>
        <v>680000</v>
      </c>
      <c r="L64" s="38"/>
      <c r="M64" s="38">
        <v>627200</v>
      </c>
      <c r="N64" s="38">
        <v>89600</v>
      </c>
      <c r="O64" s="38">
        <f t="shared" si="10"/>
        <v>528800</v>
      </c>
      <c r="P64" s="51">
        <f>Q64+R64</f>
        <v>528800</v>
      </c>
      <c r="Q64" s="51">
        <v>528800</v>
      </c>
      <c r="R64" s="51">
        <f t="shared" si="12"/>
        <v>0</v>
      </c>
      <c r="S64" s="38">
        <f>O64-P64</f>
        <v>0</v>
      </c>
      <c r="T64" s="54">
        <f>IF(J64+K64+L64-M64-N64&lt;0,-(J64+K64+L64-M64-N64),0)</f>
        <v>0</v>
      </c>
    </row>
    <row r="65" s="4" customFormat="1" ht="27" customHeight="1" spans="1:20">
      <c r="A65" s="32">
        <v>608</v>
      </c>
      <c r="B65" s="33" t="s">
        <v>100</v>
      </c>
      <c r="C65" s="33" t="s">
        <v>100</v>
      </c>
      <c r="D65" s="34">
        <f t="shared" ref="D65:T65" si="33">SUM(D66:D70)</f>
        <v>1546</v>
      </c>
      <c r="E65" s="34">
        <f t="shared" si="33"/>
        <v>3092000</v>
      </c>
      <c r="F65" s="34">
        <f t="shared" si="33"/>
        <v>2027</v>
      </c>
      <c r="G65" s="34">
        <f t="shared" si="33"/>
        <v>4054000</v>
      </c>
      <c r="H65" s="34"/>
      <c r="I65" s="39"/>
      <c r="J65" s="34">
        <f t="shared" si="33"/>
        <v>2164400</v>
      </c>
      <c r="K65" s="34">
        <f t="shared" si="33"/>
        <v>3627400</v>
      </c>
      <c r="L65" s="34">
        <f t="shared" si="33"/>
        <v>0</v>
      </c>
      <c r="M65" s="34">
        <f t="shared" si="33"/>
        <v>2557800</v>
      </c>
      <c r="N65" s="34">
        <f t="shared" si="33"/>
        <v>365400</v>
      </c>
      <c r="O65" s="34">
        <f t="shared" si="33"/>
        <v>2868600</v>
      </c>
      <c r="P65" s="50">
        <f t="shared" si="33"/>
        <v>2868600</v>
      </c>
      <c r="Q65" s="50">
        <f t="shared" si="33"/>
        <v>2868600</v>
      </c>
      <c r="R65" s="50">
        <f t="shared" si="33"/>
        <v>0</v>
      </c>
      <c r="S65" s="34">
        <f t="shared" si="33"/>
        <v>0</v>
      </c>
      <c r="T65" s="53">
        <f t="shared" si="33"/>
        <v>0</v>
      </c>
    </row>
    <row r="66" s="4" customFormat="1" ht="27" customHeight="1" spans="1:20">
      <c r="A66" s="35">
        <v>608001</v>
      </c>
      <c r="B66" s="36" t="s">
        <v>101</v>
      </c>
      <c r="C66" s="36" t="s">
        <v>102</v>
      </c>
      <c r="D66" s="37">
        <v>1091</v>
      </c>
      <c r="E66" s="38">
        <f>D66*2000</f>
        <v>2182000</v>
      </c>
      <c r="F66" s="37">
        <v>1422</v>
      </c>
      <c r="G66" s="38">
        <f>F66*2000</f>
        <v>2844000</v>
      </c>
      <c r="H66" s="39">
        <v>0.7</v>
      </c>
      <c r="I66" s="39">
        <v>0.85</v>
      </c>
      <c r="J66" s="38">
        <f t="shared" si="8"/>
        <v>1527400</v>
      </c>
      <c r="K66" s="38">
        <f t="shared" si="9"/>
        <v>2417400</v>
      </c>
      <c r="L66" s="38"/>
      <c r="M66" s="38">
        <v>1940400</v>
      </c>
      <c r="N66" s="38">
        <v>277200</v>
      </c>
      <c r="O66" s="38">
        <f t="shared" si="10"/>
        <v>1727200</v>
      </c>
      <c r="P66" s="51">
        <f>Q66+R66</f>
        <v>1727200</v>
      </c>
      <c r="Q66" s="51">
        <v>1727200</v>
      </c>
      <c r="R66" s="51">
        <f t="shared" si="12"/>
        <v>0</v>
      </c>
      <c r="S66" s="38">
        <f>O66-P66</f>
        <v>0</v>
      </c>
      <c r="T66" s="54">
        <f>IF(J66+K66+L66-M66-N66&lt;0,-(J66+K66+L66-M66-N66),0)</f>
        <v>0</v>
      </c>
    </row>
    <row r="67" s="4" customFormat="1" ht="27" customHeight="1" spans="1:20">
      <c r="A67" s="35">
        <v>608002</v>
      </c>
      <c r="B67" s="36" t="s">
        <v>103</v>
      </c>
      <c r="C67" s="36" t="s">
        <v>103</v>
      </c>
      <c r="D67" s="37">
        <v>189</v>
      </c>
      <c r="E67" s="38">
        <f>D67*2000</f>
        <v>378000</v>
      </c>
      <c r="F67" s="37">
        <v>176</v>
      </c>
      <c r="G67" s="38">
        <f>F67*2000</f>
        <v>352000</v>
      </c>
      <c r="H67" s="39">
        <v>0.7</v>
      </c>
      <c r="I67" s="39">
        <v>1</v>
      </c>
      <c r="J67" s="38">
        <f t="shared" si="8"/>
        <v>264600</v>
      </c>
      <c r="K67" s="38">
        <f t="shared" si="9"/>
        <v>352000</v>
      </c>
      <c r="L67" s="38"/>
      <c r="M67" s="38">
        <v>253400</v>
      </c>
      <c r="N67" s="38">
        <v>36200</v>
      </c>
      <c r="O67" s="38">
        <f t="shared" si="10"/>
        <v>327000</v>
      </c>
      <c r="P67" s="51">
        <f>Q67+R67</f>
        <v>327000</v>
      </c>
      <c r="Q67" s="51">
        <v>327000</v>
      </c>
      <c r="R67" s="51">
        <f t="shared" si="12"/>
        <v>0</v>
      </c>
      <c r="S67" s="38">
        <f>O67-P67</f>
        <v>0</v>
      </c>
      <c r="T67" s="54">
        <f>IF(J67+K67+L67-M67-N67&lt;0,-(J67+K67+L67-M67-N67),0)</f>
        <v>0</v>
      </c>
    </row>
    <row r="68" s="4" customFormat="1" ht="27" customHeight="1" spans="1:20">
      <c r="A68" s="35">
        <v>608004</v>
      </c>
      <c r="B68" s="36" t="s">
        <v>104</v>
      </c>
      <c r="C68" s="36" t="s">
        <v>105</v>
      </c>
      <c r="D68" s="37">
        <v>239</v>
      </c>
      <c r="E68" s="38">
        <f>D68*2000</f>
        <v>478000</v>
      </c>
      <c r="F68" s="37">
        <v>334</v>
      </c>
      <c r="G68" s="38">
        <f>F68*2000</f>
        <v>668000</v>
      </c>
      <c r="H68" s="39">
        <v>0.7</v>
      </c>
      <c r="I68" s="39">
        <v>1</v>
      </c>
      <c r="J68" s="38">
        <f t="shared" si="8"/>
        <v>334600</v>
      </c>
      <c r="K68" s="38">
        <f t="shared" si="9"/>
        <v>668000</v>
      </c>
      <c r="L68" s="38"/>
      <c r="M68" s="38">
        <v>302400</v>
      </c>
      <c r="N68" s="38">
        <v>43200</v>
      </c>
      <c r="O68" s="38">
        <f t="shared" si="10"/>
        <v>657000</v>
      </c>
      <c r="P68" s="51">
        <f>Q68+R68</f>
        <v>657000</v>
      </c>
      <c r="Q68" s="51">
        <v>657000</v>
      </c>
      <c r="R68" s="51">
        <f t="shared" si="12"/>
        <v>0</v>
      </c>
      <c r="S68" s="38">
        <f>O68-P68</f>
        <v>0</v>
      </c>
      <c r="T68" s="54">
        <f>IF(J68+K68+L68-M68-N68&lt;0,-(J68+K68+L68-M68-N68),0)</f>
        <v>0</v>
      </c>
    </row>
    <row r="69" s="4" customFormat="1" ht="27" customHeight="1" spans="1:20">
      <c r="A69" s="35">
        <v>608005</v>
      </c>
      <c r="B69" s="36" t="s">
        <v>106</v>
      </c>
      <c r="C69" s="36" t="s">
        <v>106</v>
      </c>
      <c r="D69" s="37">
        <v>27</v>
      </c>
      <c r="E69" s="38">
        <f>D69*2000</f>
        <v>54000</v>
      </c>
      <c r="F69" s="37">
        <v>85</v>
      </c>
      <c r="G69" s="38">
        <f>F69*2000</f>
        <v>170000</v>
      </c>
      <c r="H69" s="39">
        <v>0.7</v>
      </c>
      <c r="I69" s="39">
        <v>1</v>
      </c>
      <c r="J69" s="38">
        <f t="shared" si="8"/>
        <v>37800</v>
      </c>
      <c r="K69" s="38">
        <f t="shared" si="9"/>
        <v>170000</v>
      </c>
      <c r="L69" s="38"/>
      <c r="M69" s="38">
        <v>61600</v>
      </c>
      <c r="N69" s="38">
        <v>8800</v>
      </c>
      <c r="O69" s="38">
        <f t="shared" si="10"/>
        <v>137400</v>
      </c>
      <c r="P69" s="51">
        <f>Q69+R69</f>
        <v>137400</v>
      </c>
      <c r="Q69" s="51">
        <v>137400</v>
      </c>
      <c r="R69" s="51">
        <f t="shared" si="12"/>
        <v>0</v>
      </c>
      <c r="S69" s="38">
        <f>O69-P69</f>
        <v>0</v>
      </c>
      <c r="T69" s="54">
        <f>IF(J69+K69+L69-M69-N69&lt;0,-(J69+K69+L69-M69-N69),0)</f>
        <v>0</v>
      </c>
    </row>
    <row r="70" s="4" customFormat="1" ht="27" customHeight="1" spans="1:20">
      <c r="A70" s="55">
        <v>608006</v>
      </c>
      <c r="B70" s="56" t="s">
        <v>107</v>
      </c>
      <c r="C70" s="56" t="s">
        <v>107</v>
      </c>
      <c r="D70" s="37">
        <v>0</v>
      </c>
      <c r="E70" s="38">
        <f>D70*2000</f>
        <v>0</v>
      </c>
      <c r="F70" s="37">
        <v>10</v>
      </c>
      <c r="G70" s="38">
        <f>F70*2000</f>
        <v>20000</v>
      </c>
      <c r="H70" s="39">
        <v>0.7</v>
      </c>
      <c r="I70" s="39">
        <v>1</v>
      </c>
      <c r="J70" s="38">
        <f t="shared" si="8"/>
        <v>0</v>
      </c>
      <c r="K70" s="38">
        <f t="shared" si="9"/>
        <v>20000</v>
      </c>
      <c r="L70" s="38"/>
      <c r="M70" s="38"/>
      <c r="N70" s="38">
        <v>0</v>
      </c>
      <c r="O70" s="38">
        <f t="shared" si="10"/>
        <v>20000</v>
      </c>
      <c r="P70" s="51">
        <f>Q70+R70</f>
        <v>20000</v>
      </c>
      <c r="Q70" s="51">
        <v>20000</v>
      </c>
      <c r="R70" s="51">
        <f t="shared" si="12"/>
        <v>0</v>
      </c>
      <c r="S70" s="38">
        <f>O70-P70</f>
        <v>0</v>
      </c>
      <c r="T70" s="54">
        <f>IF(J70+K70+L70-M70-N70&lt;0,-(J70+K70+L70-M70-N70),0)</f>
        <v>0</v>
      </c>
    </row>
    <row r="71" s="4" customFormat="1" ht="27" customHeight="1" spans="1:20">
      <c r="A71" s="32">
        <v>608007</v>
      </c>
      <c r="B71" s="33" t="s">
        <v>108</v>
      </c>
      <c r="C71" s="33" t="s">
        <v>108</v>
      </c>
      <c r="D71" s="34">
        <f t="shared" ref="D71:T71" si="34">D72</f>
        <v>94</v>
      </c>
      <c r="E71" s="34">
        <f t="shared" si="34"/>
        <v>188000</v>
      </c>
      <c r="F71" s="34">
        <f t="shared" si="34"/>
        <v>153</v>
      </c>
      <c r="G71" s="34">
        <f t="shared" si="34"/>
        <v>306000</v>
      </c>
      <c r="H71" s="34"/>
      <c r="I71" s="39"/>
      <c r="J71" s="34">
        <f t="shared" si="34"/>
        <v>131600</v>
      </c>
      <c r="K71" s="34">
        <f t="shared" si="34"/>
        <v>306000</v>
      </c>
      <c r="L71" s="34">
        <f t="shared" si="34"/>
        <v>0</v>
      </c>
      <c r="M71" s="34">
        <f t="shared" si="34"/>
        <v>183400</v>
      </c>
      <c r="N71" s="34">
        <f t="shared" si="34"/>
        <v>26200</v>
      </c>
      <c r="O71" s="34">
        <f t="shared" si="34"/>
        <v>228000</v>
      </c>
      <c r="P71" s="50">
        <f t="shared" si="34"/>
        <v>228000</v>
      </c>
      <c r="Q71" s="50">
        <f t="shared" si="34"/>
        <v>228000</v>
      </c>
      <c r="R71" s="50">
        <f t="shared" si="34"/>
        <v>0</v>
      </c>
      <c r="S71" s="34">
        <f t="shared" si="34"/>
        <v>0</v>
      </c>
      <c r="T71" s="53">
        <f t="shared" si="34"/>
        <v>0</v>
      </c>
    </row>
    <row r="72" s="4" customFormat="1" ht="27" customHeight="1" spans="1:20">
      <c r="A72" s="35">
        <v>608007</v>
      </c>
      <c r="B72" s="36" t="s">
        <v>108</v>
      </c>
      <c r="C72" s="36" t="s">
        <v>108</v>
      </c>
      <c r="D72" s="37">
        <v>94</v>
      </c>
      <c r="E72" s="38">
        <f>D72*2000</f>
        <v>188000</v>
      </c>
      <c r="F72" s="37">
        <v>153</v>
      </c>
      <c r="G72" s="38">
        <f>F72*2000</f>
        <v>306000</v>
      </c>
      <c r="H72" s="39">
        <v>0.7</v>
      </c>
      <c r="I72" s="39">
        <v>1</v>
      </c>
      <c r="J72" s="38">
        <f t="shared" si="8"/>
        <v>131600</v>
      </c>
      <c r="K72" s="38">
        <f t="shared" si="9"/>
        <v>306000</v>
      </c>
      <c r="L72" s="38"/>
      <c r="M72" s="38">
        <v>183400</v>
      </c>
      <c r="N72" s="38">
        <v>26200</v>
      </c>
      <c r="O72" s="38">
        <f t="shared" si="10"/>
        <v>228000</v>
      </c>
      <c r="P72" s="51">
        <f>Q72+R72</f>
        <v>228000</v>
      </c>
      <c r="Q72" s="51">
        <v>228000</v>
      </c>
      <c r="R72" s="51">
        <f t="shared" si="12"/>
        <v>0</v>
      </c>
      <c r="S72" s="38">
        <f>O72-P72</f>
        <v>0</v>
      </c>
      <c r="T72" s="54">
        <f>IF(J72+K72+L72-M72-N72&lt;0,-(J72+K72+L72-M72-N72),0)</f>
        <v>0</v>
      </c>
    </row>
    <row r="73" s="4" customFormat="1" ht="27" customHeight="1" spans="1:20">
      <c r="A73" s="32">
        <v>608003</v>
      </c>
      <c r="B73" s="33" t="s">
        <v>109</v>
      </c>
      <c r="C73" s="33" t="s">
        <v>109</v>
      </c>
      <c r="D73" s="34">
        <f t="shared" ref="D73:T73" si="35">D74</f>
        <v>337</v>
      </c>
      <c r="E73" s="34">
        <f t="shared" si="35"/>
        <v>674000</v>
      </c>
      <c r="F73" s="34">
        <f t="shared" si="35"/>
        <v>303</v>
      </c>
      <c r="G73" s="34">
        <f t="shared" si="35"/>
        <v>606000</v>
      </c>
      <c r="H73" s="34"/>
      <c r="I73" s="39"/>
      <c r="J73" s="34">
        <f t="shared" si="35"/>
        <v>471800</v>
      </c>
      <c r="K73" s="34">
        <f t="shared" si="35"/>
        <v>606000</v>
      </c>
      <c r="L73" s="34">
        <f t="shared" si="35"/>
        <v>0</v>
      </c>
      <c r="M73" s="34">
        <f t="shared" si="35"/>
        <v>417200</v>
      </c>
      <c r="N73" s="34">
        <f t="shared" si="35"/>
        <v>59600</v>
      </c>
      <c r="O73" s="34">
        <f t="shared" si="35"/>
        <v>601000</v>
      </c>
      <c r="P73" s="50">
        <f t="shared" si="35"/>
        <v>601000</v>
      </c>
      <c r="Q73" s="50">
        <f t="shared" si="35"/>
        <v>601000</v>
      </c>
      <c r="R73" s="50">
        <f t="shared" si="35"/>
        <v>0</v>
      </c>
      <c r="S73" s="34">
        <f t="shared" si="35"/>
        <v>0</v>
      </c>
      <c r="T73" s="53">
        <f t="shared" si="35"/>
        <v>0</v>
      </c>
    </row>
    <row r="74" s="4" customFormat="1" ht="27" customHeight="1" spans="1:20">
      <c r="A74" s="35">
        <v>608003</v>
      </c>
      <c r="B74" s="36" t="s">
        <v>109</v>
      </c>
      <c r="C74" s="36" t="s">
        <v>109</v>
      </c>
      <c r="D74" s="37">
        <v>337</v>
      </c>
      <c r="E74" s="38">
        <f>D74*2000</f>
        <v>674000</v>
      </c>
      <c r="F74" s="37">
        <v>303</v>
      </c>
      <c r="G74" s="38">
        <f>F74*2000</f>
        <v>606000</v>
      </c>
      <c r="H74" s="39">
        <v>0.7</v>
      </c>
      <c r="I74" s="39">
        <v>1</v>
      </c>
      <c r="J74" s="38">
        <f t="shared" si="8"/>
        <v>471800</v>
      </c>
      <c r="K74" s="38">
        <f t="shared" si="9"/>
        <v>606000</v>
      </c>
      <c r="L74" s="38"/>
      <c r="M74" s="38">
        <v>417200</v>
      </c>
      <c r="N74" s="38">
        <v>59600</v>
      </c>
      <c r="O74" s="38">
        <f t="shared" si="10"/>
        <v>601000</v>
      </c>
      <c r="P74" s="51">
        <f>Q74+R74</f>
        <v>601000</v>
      </c>
      <c r="Q74" s="51">
        <v>601000</v>
      </c>
      <c r="R74" s="51">
        <f t="shared" si="12"/>
        <v>0</v>
      </c>
      <c r="S74" s="38">
        <f>O74-P74</f>
        <v>0</v>
      </c>
      <c r="T74" s="54">
        <f>IF(J74+K74+L74-M74-N74&lt;0,-(J74+K74+L74-M74-N74),0)</f>
        <v>0</v>
      </c>
    </row>
    <row r="75" s="4" customFormat="1" ht="27" customHeight="1" spans="1:20">
      <c r="A75" s="32">
        <v>608009</v>
      </c>
      <c r="B75" s="33" t="s">
        <v>110</v>
      </c>
      <c r="C75" s="33" t="s">
        <v>110</v>
      </c>
      <c r="D75" s="34">
        <f t="shared" ref="D75:T75" si="36">D76</f>
        <v>263</v>
      </c>
      <c r="E75" s="34">
        <f t="shared" si="36"/>
        <v>526000</v>
      </c>
      <c r="F75" s="34">
        <f t="shared" si="36"/>
        <v>206</v>
      </c>
      <c r="G75" s="34">
        <f t="shared" si="36"/>
        <v>412000</v>
      </c>
      <c r="H75" s="34"/>
      <c r="I75" s="39"/>
      <c r="J75" s="34">
        <f t="shared" si="36"/>
        <v>368200</v>
      </c>
      <c r="K75" s="34">
        <f t="shared" si="36"/>
        <v>412000</v>
      </c>
      <c r="L75" s="34">
        <f t="shared" si="36"/>
        <v>0</v>
      </c>
      <c r="M75" s="34">
        <f t="shared" si="36"/>
        <v>389200</v>
      </c>
      <c r="N75" s="34">
        <f t="shared" si="36"/>
        <v>55600</v>
      </c>
      <c r="O75" s="34">
        <f t="shared" si="36"/>
        <v>335400</v>
      </c>
      <c r="P75" s="50">
        <f t="shared" si="36"/>
        <v>335400</v>
      </c>
      <c r="Q75" s="50">
        <f t="shared" si="36"/>
        <v>335400</v>
      </c>
      <c r="R75" s="50">
        <f t="shared" si="36"/>
        <v>0</v>
      </c>
      <c r="S75" s="34">
        <f t="shared" si="36"/>
        <v>0</v>
      </c>
      <c r="T75" s="53">
        <f t="shared" si="36"/>
        <v>0</v>
      </c>
    </row>
    <row r="76" s="4" customFormat="1" ht="27" customHeight="1" spans="1:20">
      <c r="A76" s="35">
        <v>608009</v>
      </c>
      <c r="B76" s="36" t="s">
        <v>110</v>
      </c>
      <c r="C76" s="36" t="s">
        <v>110</v>
      </c>
      <c r="D76" s="37">
        <v>263</v>
      </c>
      <c r="E76" s="38">
        <f>D76*2000</f>
        <v>526000</v>
      </c>
      <c r="F76" s="37">
        <v>206</v>
      </c>
      <c r="G76" s="38">
        <f>F76*2000</f>
        <v>412000</v>
      </c>
      <c r="H76" s="39">
        <v>0.7</v>
      </c>
      <c r="I76" s="39">
        <v>1</v>
      </c>
      <c r="J76" s="38">
        <f t="shared" ref="J76:J138" si="37">E76*H76</f>
        <v>368200</v>
      </c>
      <c r="K76" s="38">
        <f t="shared" ref="K76:K138" si="38">G76*I76</f>
        <v>412000</v>
      </c>
      <c r="L76" s="38"/>
      <c r="M76" s="38">
        <v>389200</v>
      </c>
      <c r="N76" s="38">
        <v>55600</v>
      </c>
      <c r="O76" s="38">
        <f t="shared" ref="O76:O138" si="39">IF(J76+K76+L76-M76-N76&lt;0,0,J76+K76+L76-M76-N76)</f>
        <v>335400</v>
      </c>
      <c r="P76" s="51">
        <f>Q76+R76</f>
        <v>335400</v>
      </c>
      <c r="Q76" s="51">
        <v>335400</v>
      </c>
      <c r="R76" s="51">
        <f>O76-Q76</f>
        <v>0</v>
      </c>
      <c r="S76" s="38">
        <f>O76-P76</f>
        <v>0</v>
      </c>
      <c r="T76" s="54">
        <f>IF(J76+K76+L76-M76-N76&lt;0,-(J76+K76+L76-M76-N76),0)</f>
        <v>0</v>
      </c>
    </row>
    <row r="77" s="4" customFormat="1" ht="27" customHeight="1" spans="1:20">
      <c r="A77" s="32">
        <v>608008</v>
      </c>
      <c r="B77" s="33" t="s">
        <v>111</v>
      </c>
      <c r="C77" s="33" t="s">
        <v>111</v>
      </c>
      <c r="D77" s="34">
        <f t="shared" ref="D77:T77" si="40">D78</f>
        <v>48</v>
      </c>
      <c r="E77" s="34">
        <f t="shared" si="40"/>
        <v>96000</v>
      </c>
      <c r="F77" s="34">
        <f t="shared" si="40"/>
        <v>73</v>
      </c>
      <c r="G77" s="34">
        <f t="shared" si="40"/>
        <v>146000</v>
      </c>
      <c r="H77" s="34"/>
      <c r="I77" s="39"/>
      <c r="J77" s="34">
        <f t="shared" si="40"/>
        <v>67200</v>
      </c>
      <c r="K77" s="34">
        <f t="shared" si="40"/>
        <v>146000</v>
      </c>
      <c r="L77" s="34">
        <f t="shared" si="40"/>
        <v>0</v>
      </c>
      <c r="M77" s="34">
        <f t="shared" si="40"/>
        <v>89600</v>
      </c>
      <c r="N77" s="34">
        <f t="shared" si="40"/>
        <v>12800</v>
      </c>
      <c r="O77" s="34">
        <f t="shared" si="40"/>
        <v>110800</v>
      </c>
      <c r="P77" s="50">
        <f t="shared" si="40"/>
        <v>110800</v>
      </c>
      <c r="Q77" s="50">
        <f t="shared" si="40"/>
        <v>110800</v>
      </c>
      <c r="R77" s="50">
        <f t="shared" si="40"/>
        <v>0</v>
      </c>
      <c r="S77" s="34">
        <f t="shared" si="40"/>
        <v>0</v>
      </c>
      <c r="T77" s="53">
        <f t="shared" si="40"/>
        <v>0</v>
      </c>
    </row>
    <row r="78" s="4" customFormat="1" ht="27" customHeight="1" spans="1:20">
      <c r="A78" s="35">
        <v>608008</v>
      </c>
      <c r="B78" s="36" t="s">
        <v>111</v>
      </c>
      <c r="C78" s="36" t="s">
        <v>111</v>
      </c>
      <c r="D78" s="37">
        <v>48</v>
      </c>
      <c r="E78" s="38">
        <f>D78*2000</f>
        <v>96000</v>
      </c>
      <c r="F78" s="37">
        <v>73</v>
      </c>
      <c r="G78" s="38">
        <f>F78*2000</f>
        <v>146000</v>
      </c>
      <c r="H78" s="39">
        <v>0.7</v>
      </c>
      <c r="I78" s="39">
        <v>1</v>
      </c>
      <c r="J78" s="38">
        <f t="shared" si="37"/>
        <v>67200</v>
      </c>
      <c r="K78" s="38">
        <f t="shared" si="38"/>
        <v>146000</v>
      </c>
      <c r="L78" s="38"/>
      <c r="M78" s="38">
        <v>89600</v>
      </c>
      <c r="N78" s="38">
        <v>12800</v>
      </c>
      <c r="O78" s="38">
        <f t="shared" si="39"/>
        <v>110800</v>
      </c>
      <c r="P78" s="51">
        <f>Q78+R78</f>
        <v>110800</v>
      </c>
      <c r="Q78" s="51">
        <v>110800</v>
      </c>
      <c r="R78" s="51">
        <f>O78-Q78</f>
        <v>0</v>
      </c>
      <c r="S78" s="38">
        <f>O78-P78</f>
        <v>0</v>
      </c>
      <c r="T78" s="54">
        <f>IF(J78+K78+L78-M78-N78&lt;0,-(J78+K78+L78-M78-N78),0)</f>
        <v>0</v>
      </c>
    </row>
    <row r="79" s="4" customFormat="1" ht="27" customHeight="1" spans="1:20">
      <c r="A79" s="32">
        <v>609</v>
      </c>
      <c r="B79" s="33" t="s">
        <v>112</v>
      </c>
      <c r="C79" s="33" t="s">
        <v>112</v>
      </c>
      <c r="D79" s="34">
        <f t="shared" ref="D79:T79" si="41">SUM(D80:D84)</f>
        <v>3445</v>
      </c>
      <c r="E79" s="34">
        <f t="shared" si="41"/>
        <v>6890000</v>
      </c>
      <c r="F79" s="34">
        <f t="shared" si="41"/>
        <v>4881</v>
      </c>
      <c r="G79" s="34">
        <f t="shared" si="41"/>
        <v>9762000</v>
      </c>
      <c r="H79" s="34"/>
      <c r="I79" s="39"/>
      <c r="J79" s="34">
        <f t="shared" si="41"/>
        <v>4823000</v>
      </c>
      <c r="K79" s="34">
        <f t="shared" si="41"/>
        <v>6527400</v>
      </c>
      <c r="L79" s="34">
        <f t="shared" si="41"/>
        <v>0</v>
      </c>
      <c r="M79" s="34">
        <f t="shared" si="41"/>
        <v>7014000</v>
      </c>
      <c r="N79" s="34">
        <f t="shared" si="41"/>
        <v>0</v>
      </c>
      <c r="O79" s="34">
        <f t="shared" si="41"/>
        <v>4336400</v>
      </c>
      <c r="P79" s="50">
        <f t="shared" si="41"/>
        <v>3096900</v>
      </c>
      <c r="Q79" s="50">
        <f t="shared" si="41"/>
        <v>1385300</v>
      </c>
      <c r="R79" s="50">
        <f t="shared" si="41"/>
        <v>1711600</v>
      </c>
      <c r="S79" s="34">
        <f t="shared" si="41"/>
        <v>1239500</v>
      </c>
      <c r="T79" s="53">
        <f t="shared" si="41"/>
        <v>0</v>
      </c>
    </row>
    <row r="80" s="4" customFormat="1" ht="27" customHeight="1" spans="1:20">
      <c r="A80" s="35">
        <v>609001</v>
      </c>
      <c r="B80" s="36" t="s">
        <v>113</v>
      </c>
      <c r="C80" s="36" t="s">
        <v>114</v>
      </c>
      <c r="D80" s="37">
        <v>2569</v>
      </c>
      <c r="E80" s="38">
        <f>D80*2000</f>
        <v>5138000</v>
      </c>
      <c r="F80" s="37">
        <v>3408</v>
      </c>
      <c r="G80" s="38">
        <f>F80*2000</f>
        <v>6816000</v>
      </c>
      <c r="H80" s="39">
        <v>0.7</v>
      </c>
      <c r="I80" s="39">
        <v>0.65</v>
      </c>
      <c r="J80" s="38">
        <f t="shared" si="37"/>
        <v>3596600</v>
      </c>
      <c r="K80" s="38">
        <f t="shared" si="38"/>
        <v>4430400</v>
      </c>
      <c r="L80" s="38"/>
      <c r="M80" s="38">
        <v>5243000</v>
      </c>
      <c r="N80" s="38">
        <v>0</v>
      </c>
      <c r="O80" s="38">
        <f t="shared" si="39"/>
        <v>2784000</v>
      </c>
      <c r="P80" s="51">
        <f>Q80+R80</f>
        <v>2196500</v>
      </c>
      <c r="Q80" s="51">
        <v>1385300</v>
      </c>
      <c r="R80" s="51">
        <f>ROUND((O80-Q80)*0.58,-2)</f>
        <v>811200</v>
      </c>
      <c r="S80" s="38">
        <f>O80-P80</f>
        <v>587500</v>
      </c>
      <c r="T80" s="54">
        <f>IF(J80+K80+L80-M80-N80&lt;0,-(J80+K80+L80-M80-N80),0)</f>
        <v>0</v>
      </c>
    </row>
    <row r="81" s="4" customFormat="1" ht="27" customHeight="1" spans="1:20">
      <c r="A81" s="35">
        <v>609002</v>
      </c>
      <c r="B81" s="36" t="s">
        <v>115</v>
      </c>
      <c r="C81" s="36" t="s">
        <v>115</v>
      </c>
      <c r="D81" s="37">
        <v>329</v>
      </c>
      <c r="E81" s="38">
        <f>D81*2000</f>
        <v>658000</v>
      </c>
      <c r="F81" s="37">
        <v>569</v>
      </c>
      <c r="G81" s="38">
        <f>F81*2000</f>
        <v>1138000</v>
      </c>
      <c r="H81" s="39">
        <v>0.7</v>
      </c>
      <c r="I81" s="39">
        <v>0.65</v>
      </c>
      <c r="J81" s="38">
        <f t="shared" si="37"/>
        <v>460600</v>
      </c>
      <c r="K81" s="38">
        <f t="shared" si="38"/>
        <v>739700</v>
      </c>
      <c r="L81" s="38"/>
      <c r="M81" s="38">
        <v>719600</v>
      </c>
      <c r="N81" s="38">
        <v>0</v>
      </c>
      <c r="O81" s="38">
        <f t="shared" si="39"/>
        <v>480700</v>
      </c>
      <c r="P81" s="51">
        <f>Q81+R81</f>
        <v>278800</v>
      </c>
      <c r="Q81" s="51"/>
      <c r="R81" s="51">
        <f>ROUND(O81*0.58,-2)</f>
        <v>278800</v>
      </c>
      <c r="S81" s="38">
        <f>O81-P81</f>
        <v>201900</v>
      </c>
      <c r="T81" s="54">
        <f>IF(J81+K81+L81-M81-N81&lt;0,-(J81+K81+L81-M81-N81),0)</f>
        <v>0</v>
      </c>
    </row>
    <row r="82" s="4" customFormat="1" ht="27" customHeight="1" spans="1:20">
      <c r="A82" s="35">
        <v>609003</v>
      </c>
      <c r="B82" s="36" t="s">
        <v>116</v>
      </c>
      <c r="C82" s="36" t="s">
        <v>116</v>
      </c>
      <c r="D82" s="37">
        <v>376</v>
      </c>
      <c r="E82" s="38">
        <f>D82*2000</f>
        <v>752000</v>
      </c>
      <c r="F82" s="37">
        <v>622</v>
      </c>
      <c r="G82" s="38">
        <f>F82*2000</f>
        <v>1244000</v>
      </c>
      <c r="H82" s="39">
        <v>0.7</v>
      </c>
      <c r="I82" s="39">
        <v>0.65</v>
      </c>
      <c r="J82" s="38">
        <f t="shared" si="37"/>
        <v>526400</v>
      </c>
      <c r="K82" s="38">
        <f t="shared" si="38"/>
        <v>808600</v>
      </c>
      <c r="L82" s="38"/>
      <c r="M82" s="38">
        <v>778400</v>
      </c>
      <c r="N82" s="38">
        <v>0</v>
      </c>
      <c r="O82" s="38">
        <f t="shared" si="39"/>
        <v>556600</v>
      </c>
      <c r="P82" s="51">
        <f>Q82+R82</f>
        <v>322800</v>
      </c>
      <c r="Q82" s="51"/>
      <c r="R82" s="51">
        <f>ROUND(O82*0.58,-2)</f>
        <v>322800</v>
      </c>
      <c r="S82" s="38">
        <f>O82-P82</f>
        <v>233800</v>
      </c>
      <c r="T82" s="54">
        <f>IF(J82+K82+L82-M82-N82&lt;0,-(J82+K82+L82-M82-N82),0)</f>
        <v>0</v>
      </c>
    </row>
    <row r="83" s="4" customFormat="1" ht="27" customHeight="1" spans="1:20">
      <c r="A83" s="35">
        <v>609004</v>
      </c>
      <c r="B83" s="36" t="s">
        <v>117</v>
      </c>
      <c r="C83" s="36" t="s">
        <v>117</v>
      </c>
      <c r="D83" s="37">
        <v>136</v>
      </c>
      <c r="E83" s="38">
        <f>D83*2000</f>
        <v>272000</v>
      </c>
      <c r="F83" s="37">
        <v>231</v>
      </c>
      <c r="G83" s="38">
        <f>F83*2000</f>
        <v>462000</v>
      </c>
      <c r="H83" s="39">
        <v>0.7</v>
      </c>
      <c r="I83" s="39">
        <v>1</v>
      </c>
      <c r="J83" s="38">
        <f t="shared" si="37"/>
        <v>190400</v>
      </c>
      <c r="K83" s="38">
        <f t="shared" si="38"/>
        <v>462000</v>
      </c>
      <c r="L83" s="38"/>
      <c r="M83" s="38">
        <v>219800</v>
      </c>
      <c r="N83" s="38">
        <v>0</v>
      </c>
      <c r="O83" s="38">
        <f t="shared" si="39"/>
        <v>432600</v>
      </c>
      <c r="P83" s="51">
        <f>Q83+R83</f>
        <v>250900</v>
      </c>
      <c r="Q83" s="51"/>
      <c r="R83" s="51">
        <f>ROUND(O83*0.58,-2)</f>
        <v>250900</v>
      </c>
      <c r="S83" s="38">
        <f>O83-P83</f>
        <v>181700</v>
      </c>
      <c r="T83" s="54">
        <f>IF(J83+K83+L83-M83-N83&lt;0,-(J83+K83+L83-M83-N83),0)</f>
        <v>0</v>
      </c>
    </row>
    <row r="84" s="4" customFormat="1" ht="27" customHeight="1" spans="1:20">
      <c r="A84" s="35">
        <v>609006</v>
      </c>
      <c r="B84" s="36" t="s">
        <v>118</v>
      </c>
      <c r="C84" s="36" t="s">
        <v>118</v>
      </c>
      <c r="D84" s="37">
        <v>35</v>
      </c>
      <c r="E84" s="38">
        <f>D84*2000</f>
        <v>70000</v>
      </c>
      <c r="F84" s="37">
        <v>51</v>
      </c>
      <c r="G84" s="38">
        <f>F84*2000</f>
        <v>102000</v>
      </c>
      <c r="H84" s="39">
        <v>0.7</v>
      </c>
      <c r="I84" s="39">
        <v>0.85</v>
      </c>
      <c r="J84" s="38">
        <f t="shared" si="37"/>
        <v>49000</v>
      </c>
      <c r="K84" s="38">
        <f t="shared" si="38"/>
        <v>86700</v>
      </c>
      <c r="L84" s="38"/>
      <c r="M84" s="38">
        <v>53200</v>
      </c>
      <c r="N84" s="38">
        <v>0</v>
      </c>
      <c r="O84" s="38">
        <f t="shared" si="39"/>
        <v>82500</v>
      </c>
      <c r="P84" s="51">
        <f>Q84+R84</f>
        <v>47900</v>
      </c>
      <c r="Q84" s="51"/>
      <c r="R84" s="51">
        <f>ROUND(O84*0.58,-2)</f>
        <v>47900</v>
      </c>
      <c r="S84" s="38">
        <f>O84-P84</f>
        <v>34600</v>
      </c>
      <c r="T84" s="54">
        <f>IF(J84+K84+L84-M84-N84&lt;0,-(J84+K84+L84-M84-N84),0)</f>
        <v>0</v>
      </c>
    </row>
    <row r="85" s="4" customFormat="1" ht="27" customHeight="1" spans="1:20">
      <c r="A85" s="32">
        <v>609005</v>
      </c>
      <c r="B85" s="33" t="s">
        <v>119</v>
      </c>
      <c r="C85" s="33" t="s">
        <v>119</v>
      </c>
      <c r="D85" s="34">
        <f t="shared" ref="D85:T85" si="42">D86</f>
        <v>363</v>
      </c>
      <c r="E85" s="34">
        <f t="shared" si="42"/>
        <v>726000</v>
      </c>
      <c r="F85" s="34">
        <f t="shared" si="42"/>
        <v>892</v>
      </c>
      <c r="G85" s="34">
        <f t="shared" si="42"/>
        <v>1784000</v>
      </c>
      <c r="H85" s="34"/>
      <c r="I85" s="39"/>
      <c r="J85" s="34">
        <f t="shared" si="42"/>
        <v>508200</v>
      </c>
      <c r="K85" s="34">
        <f t="shared" si="42"/>
        <v>1159600</v>
      </c>
      <c r="L85" s="34">
        <f t="shared" si="42"/>
        <v>0</v>
      </c>
      <c r="M85" s="34">
        <f t="shared" si="42"/>
        <v>1370600</v>
      </c>
      <c r="N85" s="34">
        <f t="shared" si="42"/>
        <v>0</v>
      </c>
      <c r="O85" s="34">
        <f t="shared" si="42"/>
        <v>297200</v>
      </c>
      <c r="P85" s="50">
        <f t="shared" si="42"/>
        <v>172400</v>
      </c>
      <c r="Q85" s="50">
        <f t="shared" si="42"/>
        <v>0</v>
      </c>
      <c r="R85" s="50">
        <f t="shared" si="42"/>
        <v>172400</v>
      </c>
      <c r="S85" s="34">
        <f t="shared" si="42"/>
        <v>124800</v>
      </c>
      <c r="T85" s="53">
        <f t="shared" si="42"/>
        <v>0</v>
      </c>
    </row>
    <row r="86" s="4" customFormat="1" ht="27" customHeight="1" spans="1:20">
      <c r="A86" s="35">
        <v>609005</v>
      </c>
      <c r="B86" s="36" t="s">
        <v>119</v>
      </c>
      <c r="C86" s="36" t="s">
        <v>119</v>
      </c>
      <c r="D86" s="37">
        <v>363</v>
      </c>
      <c r="E86" s="38">
        <f>D86*2000</f>
        <v>726000</v>
      </c>
      <c r="F86" s="37">
        <v>892</v>
      </c>
      <c r="G86" s="38">
        <f>F86*2000</f>
        <v>1784000</v>
      </c>
      <c r="H86" s="39">
        <v>0.7</v>
      </c>
      <c r="I86" s="39">
        <v>0.65</v>
      </c>
      <c r="J86" s="38">
        <f t="shared" si="37"/>
        <v>508200</v>
      </c>
      <c r="K86" s="38">
        <f t="shared" si="38"/>
        <v>1159600</v>
      </c>
      <c r="L86" s="38"/>
      <c r="M86" s="38">
        <v>1370600</v>
      </c>
      <c r="N86" s="38">
        <v>0</v>
      </c>
      <c r="O86" s="38">
        <f t="shared" si="39"/>
        <v>297200</v>
      </c>
      <c r="P86" s="51">
        <f>Q86+R86</f>
        <v>172400</v>
      </c>
      <c r="Q86" s="51"/>
      <c r="R86" s="51">
        <f>ROUND(O86*0.58,-2)</f>
        <v>172400</v>
      </c>
      <c r="S86" s="38">
        <f>O86-P86</f>
        <v>124800</v>
      </c>
      <c r="T86" s="54">
        <f>IF(J86+K86+L86-M86-N86&lt;0,-(J86+K86+L86-M86-N86),0)</f>
        <v>0</v>
      </c>
    </row>
    <row r="87" s="4" customFormat="1" ht="27" customHeight="1" spans="1:20">
      <c r="A87" s="32">
        <v>610</v>
      </c>
      <c r="B87" s="33" t="s">
        <v>120</v>
      </c>
      <c r="C87" s="33" t="s">
        <v>120</v>
      </c>
      <c r="D87" s="34">
        <f t="shared" ref="D87:T87" si="43">SUM(D88:D89)</f>
        <v>369</v>
      </c>
      <c r="E87" s="34">
        <f t="shared" si="43"/>
        <v>738000</v>
      </c>
      <c r="F87" s="34">
        <f t="shared" si="43"/>
        <v>369</v>
      </c>
      <c r="G87" s="34">
        <f t="shared" si="43"/>
        <v>738000</v>
      </c>
      <c r="H87" s="34"/>
      <c r="I87" s="39"/>
      <c r="J87" s="34">
        <f t="shared" si="43"/>
        <v>516600</v>
      </c>
      <c r="K87" s="34">
        <f t="shared" si="43"/>
        <v>662100</v>
      </c>
      <c r="L87" s="34">
        <f t="shared" si="43"/>
        <v>0</v>
      </c>
      <c r="M87" s="34">
        <f t="shared" si="43"/>
        <v>716800</v>
      </c>
      <c r="N87" s="34">
        <f t="shared" si="43"/>
        <v>102400</v>
      </c>
      <c r="O87" s="34">
        <f t="shared" si="43"/>
        <v>397900</v>
      </c>
      <c r="P87" s="50">
        <f t="shared" si="43"/>
        <v>230800</v>
      </c>
      <c r="Q87" s="50">
        <f t="shared" si="43"/>
        <v>0</v>
      </c>
      <c r="R87" s="50">
        <f t="shared" si="43"/>
        <v>230800</v>
      </c>
      <c r="S87" s="34">
        <f t="shared" si="43"/>
        <v>167100</v>
      </c>
      <c r="T87" s="53">
        <f t="shared" si="43"/>
        <v>38400</v>
      </c>
    </row>
    <row r="88" s="4" customFormat="1" ht="27" customHeight="1" spans="1:20">
      <c r="A88" s="35">
        <v>610001</v>
      </c>
      <c r="B88" s="36" t="s">
        <v>121</v>
      </c>
      <c r="C88" s="36" t="s">
        <v>122</v>
      </c>
      <c r="D88" s="37">
        <v>225</v>
      </c>
      <c r="E88" s="38">
        <f>D88*2000</f>
        <v>450000</v>
      </c>
      <c r="F88" s="37">
        <v>253</v>
      </c>
      <c r="G88" s="38">
        <f>F88*2000</f>
        <v>506000</v>
      </c>
      <c r="H88" s="39">
        <v>0.7</v>
      </c>
      <c r="I88" s="39">
        <v>0.85</v>
      </c>
      <c r="J88" s="38">
        <f t="shared" si="37"/>
        <v>315000</v>
      </c>
      <c r="K88" s="38">
        <f t="shared" si="38"/>
        <v>430100</v>
      </c>
      <c r="L88" s="38"/>
      <c r="M88" s="38">
        <v>303800</v>
      </c>
      <c r="N88" s="38">
        <v>43400</v>
      </c>
      <c r="O88" s="38">
        <f t="shared" si="39"/>
        <v>397900</v>
      </c>
      <c r="P88" s="51">
        <f>Q88+R88</f>
        <v>230800</v>
      </c>
      <c r="Q88" s="51"/>
      <c r="R88" s="51">
        <f>ROUND(O88*0.58,-2)</f>
        <v>230800</v>
      </c>
      <c r="S88" s="38">
        <f>O88-P88</f>
        <v>167100</v>
      </c>
      <c r="T88" s="54">
        <f>IF(J88+K88+L88-M88-N88&lt;0,-(J88+K88+L88-M88-N88),0)</f>
        <v>0</v>
      </c>
    </row>
    <row r="89" s="4" customFormat="1" ht="27" customHeight="1" spans="1:20">
      <c r="A89" s="35">
        <v>610002</v>
      </c>
      <c r="B89" s="36" t="s">
        <v>123</v>
      </c>
      <c r="C89" s="36" t="s">
        <v>123</v>
      </c>
      <c r="D89" s="37">
        <v>144</v>
      </c>
      <c r="E89" s="38">
        <f>D89*2000</f>
        <v>288000</v>
      </c>
      <c r="F89" s="37">
        <v>116</v>
      </c>
      <c r="G89" s="38">
        <f>F89*2000</f>
        <v>232000</v>
      </c>
      <c r="H89" s="39">
        <v>0.7</v>
      </c>
      <c r="I89" s="39">
        <v>1</v>
      </c>
      <c r="J89" s="38">
        <f t="shared" si="37"/>
        <v>201600</v>
      </c>
      <c r="K89" s="38">
        <f t="shared" si="38"/>
        <v>232000</v>
      </c>
      <c r="L89" s="38"/>
      <c r="M89" s="38">
        <v>413000</v>
      </c>
      <c r="N89" s="38">
        <v>59000</v>
      </c>
      <c r="O89" s="38">
        <f t="shared" si="39"/>
        <v>0</v>
      </c>
      <c r="P89" s="51">
        <f>Q89+R89</f>
        <v>0</v>
      </c>
      <c r="Q89" s="51"/>
      <c r="R89" s="51">
        <f>ROUND(O89*0.58,-2)</f>
        <v>0</v>
      </c>
      <c r="S89" s="38">
        <f>O89-P89</f>
        <v>0</v>
      </c>
      <c r="T89" s="54">
        <f>IF(J89+K89+L89-M89-N89&lt;0,-(J89+K89+L89-M89-N89),0)</f>
        <v>38400</v>
      </c>
    </row>
    <row r="90" s="4" customFormat="1" ht="27" customHeight="1" spans="1:20">
      <c r="A90" s="57">
        <v>610004</v>
      </c>
      <c r="B90" s="33" t="s">
        <v>124</v>
      </c>
      <c r="C90" s="33" t="s">
        <v>124</v>
      </c>
      <c r="D90" s="34">
        <f t="shared" ref="D90:T90" si="44">D91</f>
        <v>125</v>
      </c>
      <c r="E90" s="34">
        <f t="shared" si="44"/>
        <v>250000</v>
      </c>
      <c r="F90" s="34">
        <f t="shared" si="44"/>
        <v>129</v>
      </c>
      <c r="G90" s="34">
        <f t="shared" si="44"/>
        <v>258000</v>
      </c>
      <c r="H90" s="34"/>
      <c r="I90" s="39"/>
      <c r="J90" s="34">
        <f t="shared" si="44"/>
        <v>175000</v>
      </c>
      <c r="K90" s="34">
        <f t="shared" si="44"/>
        <v>258000</v>
      </c>
      <c r="L90" s="34">
        <f t="shared" si="44"/>
        <v>0</v>
      </c>
      <c r="M90" s="34">
        <f t="shared" si="44"/>
        <v>260400</v>
      </c>
      <c r="N90" s="34">
        <f t="shared" si="44"/>
        <v>37200</v>
      </c>
      <c r="O90" s="34">
        <f t="shared" si="44"/>
        <v>135400</v>
      </c>
      <c r="P90" s="50">
        <f t="shared" si="44"/>
        <v>78500</v>
      </c>
      <c r="Q90" s="50">
        <f t="shared" si="44"/>
        <v>0</v>
      </c>
      <c r="R90" s="50">
        <f t="shared" si="44"/>
        <v>78500</v>
      </c>
      <c r="S90" s="34">
        <f t="shared" si="44"/>
        <v>56900</v>
      </c>
      <c r="T90" s="53">
        <f t="shared" si="44"/>
        <v>0</v>
      </c>
    </row>
    <row r="91" s="4" customFormat="1" ht="27" customHeight="1" spans="1:20">
      <c r="A91" s="35">
        <v>610004</v>
      </c>
      <c r="B91" s="36" t="s">
        <v>124</v>
      </c>
      <c r="C91" s="36" t="s">
        <v>124</v>
      </c>
      <c r="D91" s="37">
        <v>125</v>
      </c>
      <c r="E91" s="38">
        <f>D91*2000</f>
        <v>250000</v>
      </c>
      <c r="F91" s="37">
        <v>129</v>
      </c>
      <c r="G91" s="38">
        <f>F91*2000</f>
        <v>258000</v>
      </c>
      <c r="H91" s="39">
        <v>0.7</v>
      </c>
      <c r="I91" s="39">
        <v>1</v>
      </c>
      <c r="J91" s="38">
        <f t="shared" si="37"/>
        <v>175000</v>
      </c>
      <c r="K91" s="38">
        <f t="shared" si="38"/>
        <v>258000</v>
      </c>
      <c r="L91" s="38"/>
      <c r="M91" s="38">
        <v>260400</v>
      </c>
      <c r="N91" s="38">
        <v>37200</v>
      </c>
      <c r="O91" s="38">
        <f t="shared" si="39"/>
        <v>135400</v>
      </c>
      <c r="P91" s="51">
        <f>Q91+R91</f>
        <v>78500</v>
      </c>
      <c r="Q91" s="51"/>
      <c r="R91" s="51">
        <f>ROUND(O91*0.58,-2)</f>
        <v>78500</v>
      </c>
      <c r="S91" s="38">
        <f>O91-P91</f>
        <v>56900</v>
      </c>
      <c r="T91" s="54">
        <f>IF(J91+K91+L91-M91-N91&lt;0,-(J91+K91+L91-M91-N91),0)</f>
        <v>0</v>
      </c>
    </row>
    <row r="92" s="4" customFormat="1" ht="27" customHeight="1" spans="1:20">
      <c r="A92" s="57">
        <v>610003</v>
      </c>
      <c r="B92" s="33" t="s">
        <v>125</v>
      </c>
      <c r="C92" s="33" t="s">
        <v>125</v>
      </c>
      <c r="D92" s="34">
        <f t="shared" ref="D92:T92" si="45">D93</f>
        <v>515</v>
      </c>
      <c r="E92" s="34">
        <f t="shared" si="45"/>
        <v>1030000</v>
      </c>
      <c r="F92" s="34">
        <f t="shared" si="45"/>
        <v>488</v>
      </c>
      <c r="G92" s="34">
        <f t="shared" si="45"/>
        <v>976000</v>
      </c>
      <c r="H92" s="34"/>
      <c r="I92" s="39"/>
      <c r="J92" s="34">
        <f t="shared" si="45"/>
        <v>721000</v>
      </c>
      <c r="K92" s="34">
        <f t="shared" si="45"/>
        <v>976000</v>
      </c>
      <c r="L92" s="34">
        <f t="shared" si="45"/>
        <v>0</v>
      </c>
      <c r="M92" s="34">
        <f t="shared" si="45"/>
        <v>704200</v>
      </c>
      <c r="N92" s="34">
        <f t="shared" si="45"/>
        <v>100600</v>
      </c>
      <c r="O92" s="34">
        <f t="shared" si="45"/>
        <v>892200</v>
      </c>
      <c r="P92" s="50">
        <f t="shared" si="45"/>
        <v>517500</v>
      </c>
      <c r="Q92" s="50">
        <f t="shared" si="45"/>
        <v>0</v>
      </c>
      <c r="R92" s="50">
        <f t="shared" si="45"/>
        <v>517500</v>
      </c>
      <c r="S92" s="34">
        <f t="shared" si="45"/>
        <v>374700</v>
      </c>
      <c r="T92" s="53">
        <f t="shared" si="45"/>
        <v>0</v>
      </c>
    </row>
    <row r="93" s="4" customFormat="1" ht="27" customHeight="1" spans="1:20">
      <c r="A93" s="58">
        <v>610003</v>
      </c>
      <c r="B93" s="36" t="s">
        <v>125</v>
      </c>
      <c r="C93" s="36" t="s">
        <v>125</v>
      </c>
      <c r="D93" s="37">
        <v>515</v>
      </c>
      <c r="E93" s="38">
        <f>D93*2000</f>
        <v>1030000</v>
      </c>
      <c r="F93" s="37">
        <v>488</v>
      </c>
      <c r="G93" s="38">
        <f>F93*2000</f>
        <v>976000</v>
      </c>
      <c r="H93" s="39">
        <v>0.7</v>
      </c>
      <c r="I93" s="39">
        <v>1</v>
      </c>
      <c r="J93" s="38">
        <f t="shared" si="37"/>
        <v>721000</v>
      </c>
      <c r="K93" s="38">
        <f t="shared" si="38"/>
        <v>976000</v>
      </c>
      <c r="L93" s="38"/>
      <c r="M93" s="38">
        <v>704200</v>
      </c>
      <c r="N93" s="38">
        <v>100600</v>
      </c>
      <c r="O93" s="38">
        <f t="shared" si="39"/>
        <v>892200</v>
      </c>
      <c r="P93" s="51">
        <f>Q93+R93</f>
        <v>517500</v>
      </c>
      <c r="Q93" s="51"/>
      <c r="R93" s="51">
        <f>ROUND(O93*0.58,-2)</f>
        <v>517500</v>
      </c>
      <c r="S93" s="38">
        <f>O93-P93</f>
        <v>374700</v>
      </c>
      <c r="T93" s="54">
        <f>IF(J93+K93+L93-M93-N93&lt;0,-(J93+K93+L93-M93-N93),0)</f>
        <v>0</v>
      </c>
    </row>
    <row r="94" s="4" customFormat="1" ht="27" customHeight="1" spans="1:20">
      <c r="A94" s="32">
        <v>610005</v>
      </c>
      <c r="B94" s="33" t="s">
        <v>126</v>
      </c>
      <c r="C94" s="33" t="s">
        <v>126</v>
      </c>
      <c r="D94" s="34">
        <f t="shared" ref="D94:T94" si="46">D95</f>
        <v>115</v>
      </c>
      <c r="E94" s="34">
        <f t="shared" si="46"/>
        <v>230000</v>
      </c>
      <c r="F94" s="34">
        <f t="shared" si="46"/>
        <v>261</v>
      </c>
      <c r="G94" s="34">
        <f t="shared" si="46"/>
        <v>522000</v>
      </c>
      <c r="H94" s="34"/>
      <c r="I94" s="39"/>
      <c r="J94" s="34">
        <f t="shared" si="46"/>
        <v>161000</v>
      </c>
      <c r="K94" s="34">
        <f t="shared" si="46"/>
        <v>522000</v>
      </c>
      <c r="L94" s="34">
        <f t="shared" si="46"/>
        <v>0</v>
      </c>
      <c r="M94" s="34">
        <f t="shared" si="46"/>
        <v>243600</v>
      </c>
      <c r="N94" s="34">
        <f t="shared" si="46"/>
        <v>34800</v>
      </c>
      <c r="O94" s="34">
        <f t="shared" si="46"/>
        <v>404600</v>
      </c>
      <c r="P94" s="50">
        <f t="shared" si="46"/>
        <v>234700</v>
      </c>
      <c r="Q94" s="50">
        <f t="shared" si="46"/>
        <v>0</v>
      </c>
      <c r="R94" s="50">
        <f t="shared" si="46"/>
        <v>234700</v>
      </c>
      <c r="S94" s="34">
        <f t="shared" si="46"/>
        <v>169900</v>
      </c>
      <c r="T94" s="53">
        <f t="shared" si="46"/>
        <v>0</v>
      </c>
    </row>
    <row r="95" s="4" customFormat="1" ht="27" customHeight="1" spans="1:20">
      <c r="A95" s="35">
        <v>610005</v>
      </c>
      <c r="B95" s="36" t="s">
        <v>126</v>
      </c>
      <c r="C95" s="36" t="s">
        <v>126</v>
      </c>
      <c r="D95" s="37">
        <v>115</v>
      </c>
      <c r="E95" s="38">
        <f>D95*2000</f>
        <v>230000</v>
      </c>
      <c r="F95" s="37">
        <v>261</v>
      </c>
      <c r="G95" s="38">
        <f>F95*2000</f>
        <v>522000</v>
      </c>
      <c r="H95" s="39">
        <v>0.7</v>
      </c>
      <c r="I95" s="39">
        <v>1</v>
      </c>
      <c r="J95" s="38">
        <f t="shared" si="37"/>
        <v>161000</v>
      </c>
      <c r="K95" s="38">
        <f t="shared" si="38"/>
        <v>522000</v>
      </c>
      <c r="L95" s="38"/>
      <c r="M95" s="38">
        <v>243600</v>
      </c>
      <c r="N95" s="38">
        <v>34800</v>
      </c>
      <c r="O95" s="38">
        <f t="shared" si="39"/>
        <v>404600</v>
      </c>
      <c r="P95" s="51">
        <f>Q95+R95</f>
        <v>234700</v>
      </c>
      <c r="Q95" s="51"/>
      <c r="R95" s="51">
        <f>ROUND(O95*0.58,-2)</f>
        <v>234700</v>
      </c>
      <c r="S95" s="38">
        <f>O95-P95</f>
        <v>169900</v>
      </c>
      <c r="T95" s="54">
        <f>IF(J95+K95+L95-M95-N95&lt;0,-(J95+K95+L95-M95-N95),0)</f>
        <v>0</v>
      </c>
    </row>
    <row r="96" s="4" customFormat="1" ht="27" customHeight="1" spans="1:20">
      <c r="A96" s="32">
        <v>611</v>
      </c>
      <c r="B96" s="33" t="s">
        <v>127</v>
      </c>
      <c r="C96" s="33" t="s">
        <v>127</v>
      </c>
      <c r="D96" s="34">
        <f t="shared" ref="D96:T96" si="47">D97</f>
        <v>3223</v>
      </c>
      <c r="E96" s="34">
        <f t="shared" si="47"/>
        <v>6446000</v>
      </c>
      <c r="F96" s="34">
        <f t="shared" si="47"/>
        <v>9805</v>
      </c>
      <c r="G96" s="34">
        <f t="shared" si="47"/>
        <v>19610000</v>
      </c>
      <c r="H96" s="34"/>
      <c r="I96" s="39"/>
      <c r="J96" s="34">
        <f t="shared" si="47"/>
        <v>644600</v>
      </c>
      <c r="K96" s="34">
        <f t="shared" si="47"/>
        <v>5883000</v>
      </c>
      <c r="L96" s="34">
        <f t="shared" si="47"/>
        <v>0</v>
      </c>
      <c r="M96" s="34">
        <f t="shared" si="47"/>
        <v>1749800</v>
      </c>
      <c r="N96" s="34">
        <f t="shared" si="47"/>
        <v>0</v>
      </c>
      <c r="O96" s="34">
        <f t="shared" si="47"/>
        <v>4777800</v>
      </c>
      <c r="P96" s="50">
        <f t="shared" si="47"/>
        <v>2771100</v>
      </c>
      <c r="Q96" s="50">
        <f t="shared" si="47"/>
        <v>0</v>
      </c>
      <c r="R96" s="50">
        <f t="shared" si="47"/>
        <v>2771100</v>
      </c>
      <c r="S96" s="34">
        <f t="shared" si="47"/>
        <v>2006700</v>
      </c>
      <c r="T96" s="53">
        <f t="shared" si="47"/>
        <v>0</v>
      </c>
    </row>
    <row r="97" s="4" customFormat="1" ht="27" customHeight="1" spans="1:20">
      <c r="A97" s="35">
        <v>611</v>
      </c>
      <c r="B97" s="36" t="s">
        <v>127</v>
      </c>
      <c r="C97" s="36" t="s">
        <v>127</v>
      </c>
      <c r="D97" s="37">
        <v>3223</v>
      </c>
      <c r="E97" s="38">
        <f>D97*2000</f>
        <v>6446000</v>
      </c>
      <c r="F97" s="37">
        <v>9805</v>
      </c>
      <c r="G97" s="38">
        <f>F97*2000</f>
        <v>19610000</v>
      </c>
      <c r="H97" s="39">
        <v>0.1</v>
      </c>
      <c r="I97" s="39">
        <v>0.3</v>
      </c>
      <c r="J97" s="38">
        <f t="shared" si="37"/>
        <v>644600</v>
      </c>
      <c r="K97" s="38">
        <f t="shared" si="38"/>
        <v>5883000</v>
      </c>
      <c r="L97" s="38"/>
      <c r="M97" s="38">
        <v>1749800</v>
      </c>
      <c r="N97" s="38">
        <v>0</v>
      </c>
      <c r="O97" s="38">
        <f t="shared" si="39"/>
        <v>4777800</v>
      </c>
      <c r="P97" s="51">
        <f>Q97+R97</f>
        <v>2771100</v>
      </c>
      <c r="Q97" s="51"/>
      <c r="R97" s="51">
        <f>ROUND(O97*0.58,-2)</f>
        <v>2771100</v>
      </c>
      <c r="S97" s="38">
        <f>O97-P97</f>
        <v>2006700</v>
      </c>
      <c r="T97" s="54">
        <f>IF(J97+K97+L97-M97-N97&lt;0,-(J97+K97+L97-M97-N97),0)</f>
        <v>0</v>
      </c>
    </row>
    <row r="98" s="4" customFormat="1" ht="27" customHeight="1" spans="1:20">
      <c r="A98" s="32">
        <v>612</v>
      </c>
      <c r="B98" s="33" t="s">
        <v>128</v>
      </c>
      <c r="C98" s="33" t="s">
        <v>128</v>
      </c>
      <c r="D98" s="34">
        <f t="shared" ref="D98:T98" si="48">D99</f>
        <v>998</v>
      </c>
      <c r="E98" s="34">
        <f t="shared" si="48"/>
        <v>1996000</v>
      </c>
      <c r="F98" s="34">
        <f t="shared" si="48"/>
        <v>3228</v>
      </c>
      <c r="G98" s="34">
        <f t="shared" si="48"/>
        <v>6456000</v>
      </c>
      <c r="H98" s="34"/>
      <c r="I98" s="39"/>
      <c r="J98" s="34">
        <f t="shared" si="48"/>
        <v>199600</v>
      </c>
      <c r="K98" s="34">
        <f t="shared" si="48"/>
        <v>1936800</v>
      </c>
      <c r="L98" s="34">
        <f t="shared" si="48"/>
        <v>0</v>
      </c>
      <c r="M98" s="34">
        <f t="shared" si="48"/>
        <v>560200</v>
      </c>
      <c r="N98" s="34">
        <f t="shared" si="48"/>
        <v>0</v>
      </c>
      <c r="O98" s="34">
        <f t="shared" si="48"/>
        <v>1576200</v>
      </c>
      <c r="P98" s="50">
        <f t="shared" si="48"/>
        <v>914200</v>
      </c>
      <c r="Q98" s="50">
        <f t="shared" si="48"/>
        <v>0</v>
      </c>
      <c r="R98" s="50">
        <f t="shared" si="48"/>
        <v>914200</v>
      </c>
      <c r="S98" s="34">
        <f t="shared" si="48"/>
        <v>662000</v>
      </c>
      <c r="T98" s="53">
        <f t="shared" si="48"/>
        <v>0</v>
      </c>
    </row>
    <row r="99" s="4" customFormat="1" ht="27" customHeight="1" spans="1:20">
      <c r="A99" s="35">
        <v>612</v>
      </c>
      <c r="B99" s="36" t="s">
        <v>128</v>
      </c>
      <c r="C99" s="36" t="s">
        <v>128</v>
      </c>
      <c r="D99" s="37">
        <v>998</v>
      </c>
      <c r="E99" s="38">
        <f>D99*2000</f>
        <v>1996000</v>
      </c>
      <c r="F99" s="37">
        <v>3228</v>
      </c>
      <c r="G99" s="38">
        <f>F99*2000</f>
        <v>6456000</v>
      </c>
      <c r="H99" s="39">
        <v>0.1</v>
      </c>
      <c r="I99" s="39">
        <v>0.3</v>
      </c>
      <c r="J99" s="38">
        <f t="shared" si="37"/>
        <v>199600</v>
      </c>
      <c r="K99" s="38">
        <f t="shared" si="38"/>
        <v>1936800</v>
      </c>
      <c r="L99" s="38"/>
      <c r="M99" s="38">
        <v>560200</v>
      </c>
      <c r="N99" s="38">
        <v>0</v>
      </c>
      <c r="O99" s="38">
        <f t="shared" si="39"/>
        <v>1576200</v>
      </c>
      <c r="P99" s="51">
        <f>Q99+R99</f>
        <v>914200</v>
      </c>
      <c r="Q99" s="51"/>
      <c r="R99" s="51">
        <f>ROUND(O99*0.58,-2)</f>
        <v>914200</v>
      </c>
      <c r="S99" s="38">
        <f>O99-P99</f>
        <v>662000</v>
      </c>
      <c r="T99" s="54">
        <f>IF(J99+K99+L99-M99-N99&lt;0,-(J99+K99+L99-M99-N99),0)</f>
        <v>0</v>
      </c>
    </row>
    <row r="100" s="4" customFormat="1" ht="27" customHeight="1" spans="1:20">
      <c r="A100" s="32">
        <v>613</v>
      </c>
      <c r="B100" s="33" t="s">
        <v>129</v>
      </c>
      <c r="C100" s="33" t="s">
        <v>129</v>
      </c>
      <c r="D100" s="34">
        <f t="shared" ref="D100:T100" si="49">SUM(D101:D107)</f>
        <v>2962</v>
      </c>
      <c r="E100" s="34">
        <f t="shared" si="49"/>
        <v>5924000</v>
      </c>
      <c r="F100" s="34">
        <f t="shared" si="49"/>
        <v>4025</v>
      </c>
      <c r="G100" s="34">
        <f t="shared" si="49"/>
        <v>8050000</v>
      </c>
      <c r="H100" s="34"/>
      <c r="I100" s="39"/>
      <c r="J100" s="34">
        <f t="shared" si="49"/>
        <v>1351520</v>
      </c>
      <c r="K100" s="34">
        <f t="shared" si="49"/>
        <v>3418800</v>
      </c>
      <c r="L100" s="34">
        <f t="shared" si="49"/>
        <v>0</v>
      </c>
      <c r="M100" s="34">
        <f t="shared" si="49"/>
        <v>1899380</v>
      </c>
      <c r="N100" s="34">
        <f t="shared" si="49"/>
        <v>0</v>
      </c>
      <c r="O100" s="34">
        <f t="shared" si="49"/>
        <v>2870940</v>
      </c>
      <c r="P100" s="50">
        <f t="shared" si="49"/>
        <v>1665100</v>
      </c>
      <c r="Q100" s="50">
        <f t="shared" si="49"/>
        <v>0</v>
      </c>
      <c r="R100" s="50">
        <f t="shared" si="49"/>
        <v>1665100</v>
      </c>
      <c r="S100" s="34">
        <f t="shared" si="49"/>
        <v>1205840</v>
      </c>
      <c r="T100" s="53">
        <f t="shared" si="49"/>
        <v>0</v>
      </c>
    </row>
    <row r="101" s="4" customFormat="1" ht="27" customHeight="1" spans="1:20">
      <c r="A101" s="35">
        <v>613001</v>
      </c>
      <c r="B101" s="36" t="s">
        <v>130</v>
      </c>
      <c r="C101" s="36" t="s">
        <v>131</v>
      </c>
      <c r="D101" s="37">
        <v>1521</v>
      </c>
      <c r="E101" s="38">
        <f t="shared" ref="E101:E107" si="50">D101*2000</f>
        <v>3042000</v>
      </c>
      <c r="F101" s="37">
        <v>1956</v>
      </c>
      <c r="G101" s="38">
        <f t="shared" ref="G101:G107" si="51">F101*2000</f>
        <v>3912000</v>
      </c>
      <c r="H101" s="39">
        <v>0.1</v>
      </c>
      <c r="I101" s="39">
        <v>0.3</v>
      </c>
      <c r="J101" s="38">
        <f t="shared" si="37"/>
        <v>304200</v>
      </c>
      <c r="K101" s="38">
        <f t="shared" si="38"/>
        <v>1173600</v>
      </c>
      <c r="L101" s="38"/>
      <c r="M101" s="38">
        <v>458400</v>
      </c>
      <c r="N101" s="38">
        <v>0</v>
      </c>
      <c r="O101" s="38">
        <f t="shared" si="39"/>
        <v>1019400</v>
      </c>
      <c r="P101" s="51">
        <f t="shared" ref="P101:P107" si="52">Q101+R101</f>
        <v>591300</v>
      </c>
      <c r="Q101" s="51"/>
      <c r="R101" s="51">
        <f t="shared" ref="R101:R107" si="53">ROUND(O101*0.58,-2)</f>
        <v>591300</v>
      </c>
      <c r="S101" s="38">
        <f t="shared" ref="S101:S107" si="54">O101-P101</f>
        <v>428100</v>
      </c>
      <c r="T101" s="54">
        <f t="shared" ref="T101:T107" si="55">IF(J101+K101+L101-M101-N101&lt;0,-(J101+K101+L101-M101-N101),0)</f>
        <v>0</v>
      </c>
    </row>
    <row r="102" s="4" customFormat="1" ht="27" customHeight="1" spans="1:20">
      <c r="A102" s="35">
        <v>613002</v>
      </c>
      <c r="B102" s="36" t="s">
        <v>132</v>
      </c>
      <c r="C102" s="36" t="s">
        <v>132</v>
      </c>
      <c r="D102" s="37">
        <v>10</v>
      </c>
      <c r="E102" s="38">
        <f t="shared" si="50"/>
        <v>20000</v>
      </c>
      <c r="F102" s="37">
        <v>22</v>
      </c>
      <c r="G102" s="38">
        <f t="shared" si="51"/>
        <v>44000</v>
      </c>
      <c r="H102" s="39">
        <v>0.1</v>
      </c>
      <c r="I102" s="39">
        <v>0.3</v>
      </c>
      <c r="J102" s="38">
        <f t="shared" si="37"/>
        <v>2000</v>
      </c>
      <c r="K102" s="38">
        <f t="shared" si="38"/>
        <v>13200</v>
      </c>
      <c r="L102" s="38"/>
      <c r="M102" s="38">
        <v>5600</v>
      </c>
      <c r="N102" s="38">
        <v>0</v>
      </c>
      <c r="O102" s="38">
        <f t="shared" si="39"/>
        <v>9600</v>
      </c>
      <c r="P102" s="51">
        <f t="shared" si="52"/>
        <v>5600</v>
      </c>
      <c r="Q102" s="51"/>
      <c r="R102" s="51">
        <f t="shared" si="53"/>
        <v>5600</v>
      </c>
      <c r="S102" s="38">
        <f t="shared" si="54"/>
        <v>4000</v>
      </c>
      <c r="T102" s="54">
        <f t="shared" si="55"/>
        <v>0</v>
      </c>
    </row>
    <row r="103" s="4" customFormat="1" ht="27" customHeight="1" spans="1:20">
      <c r="A103" s="35">
        <v>613004</v>
      </c>
      <c r="B103" s="36" t="s">
        <v>133</v>
      </c>
      <c r="C103" s="36" t="s">
        <v>133</v>
      </c>
      <c r="D103" s="37">
        <v>370</v>
      </c>
      <c r="E103" s="38">
        <f t="shared" si="50"/>
        <v>740000</v>
      </c>
      <c r="F103" s="37">
        <v>613</v>
      </c>
      <c r="G103" s="38">
        <f t="shared" si="51"/>
        <v>1226000</v>
      </c>
      <c r="H103" s="39">
        <v>0.1</v>
      </c>
      <c r="I103" s="39">
        <v>0.3</v>
      </c>
      <c r="J103" s="38">
        <f t="shared" si="37"/>
        <v>74000</v>
      </c>
      <c r="K103" s="38">
        <f t="shared" si="38"/>
        <v>367800</v>
      </c>
      <c r="L103" s="38"/>
      <c r="M103" s="38">
        <v>135000</v>
      </c>
      <c r="N103" s="38">
        <v>0</v>
      </c>
      <c r="O103" s="38">
        <f t="shared" si="39"/>
        <v>306800</v>
      </c>
      <c r="P103" s="51">
        <f t="shared" si="52"/>
        <v>177900</v>
      </c>
      <c r="Q103" s="51"/>
      <c r="R103" s="51">
        <f t="shared" si="53"/>
        <v>177900</v>
      </c>
      <c r="S103" s="38">
        <f t="shared" si="54"/>
        <v>128900</v>
      </c>
      <c r="T103" s="54">
        <f t="shared" si="55"/>
        <v>0</v>
      </c>
    </row>
    <row r="104" s="4" customFormat="1" ht="27" customHeight="1" spans="1:20">
      <c r="A104" s="35">
        <v>613005</v>
      </c>
      <c r="B104" s="36" t="s">
        <v>134</v>
      </c>
      <c r="C104" s="36" t="s">
        <v>134</v>
      </c>
      <c r="D104" s="37">
        <v>442</v>
      </c>
      <c r="E104" s="38">
        <f t="shared" si="50"/>
        <v>884000</v>
      </c>
      <c r="F104" s="37">
        <v>479</v>
      </c>
      <c r="G104" s="38">
        <f t="shared" si="51"/>
        <v>958000</v>
      </c>
      <c r="H104" s="39">
        <v>0.49</v>
      </c>
      <c r="I104" s="39">
        <v>0.65</v>
      </c>
      <c r="J104" s="38">
        <f t="shared" si="37"/>
        <v>433160</v>
      </c>
      <c r="K104" s="38">
        <f t="shared" si="38"/>
        <v>622700</v>
      </c>
      <c r="L104" s="38"/>
      <c r="M104" s="38">
        <v>462560</v>
      </c>
      <c r="N104" s="38">
        <v>0</v>
      </c>
      <c r="O104" s="38">
        <f t="shared" si="39"/>
        <v>593300</v>
      </c>
      <c r="P104" s="51">
        <f t="shared" si="52"/>
        <v>344100</v>
      </c>
      <c r="Q104" s="51"/>
      <c r="R104" s="51">
        <f t="shared" si="53"/>
        <v>344100</v>
      </c>
      <c r="S104" s="38">
        <f t="shared" si="54"/>
        <v>249200</v>
      </c>
      <c r="T104" s="54">
        <f t="shared" si="55"/>
        <v>0</v>
      </c>
    </row>
    <row r="105" s="4" customFormat="1" ht="27" customHeight="1" spans="1:20">
      <c r="A105" s="35">
        <v>613006</v>
      </c>
      <c r="B105" s="36" t="s">
        <v>135</v>
      </c>
      <c r="C105" s="36" t="s">
        <v>135</v>
      </c>
      <c r="D105" s="37">
        <v>302</v>
      </c>
      <c r="E105" s="38">
        <f t="shared" si="50"/>
        <v>604000</v>
      </c>
      <c r="F105" s="37">
        <v>495</v>
      </c>
      <c r="G105" s="38">
        <f t="shared" si="51"/>
        <v>990000</v>
      </c>
      <c r="H105" s="39">
        <v>0.49</v>
      </c>
      <c r="I105" s="39">
        <v>0.65</v>
      </c>
      <c r="J105" s="38">
        <f t="shared" si="37"/>
        <v>295960</v>
      </c>
      <c r="K105" s="38">
        <f t="shared" si="38"/>
        <v>643500</v>
      </c>
      <c r="L105" s="38"/>
      <c r="M105" s="38">
        <v>538020</v>
      </c>
      <c r="N105" s="38">
        <v>0</v>
      </c>
      <c r="O105" s="38">
        <f t="shared" si="39"/>
        <v>401440</v>
      </c>
      <c r="P105" s="51">
        <f t="shared" si="52"/>
        <v>232800</v>
      </c>
      <c r="Q105" s="51"/>
      <c r="R105" s="51">
        <f t="shared" si="53"/>
        <v>232800</v>
      </c>
      <c r="S105" s="38">
        <f t="shared" si="54"/>
        <v>168640</v>
      </c>
      <c r="T105" s="54">
        <f t="shared" si="55"/>
        <v>0</v>
      </c>
    </row>
    <row r="106" s="4" customFormat="1" ht="27" customHeight="1" spans="1:20">
      <c r="A106" s="35">
        <v>613007</v>
      </c>
      <c r="B106" s="36" t="s">
        <v>136</v>
      </c>
      <c r="C106" s="36" t="s">
        <v>136</v>
      </c>
      <c r="D106" s="37">
        <v>168</v>
      </c>
      <c r="E106" s="38">
        <f t="shared" si="50"/>
        <v>336000</v>
      </c>
      <c r="F106" s="37">
        <v>270</v>
      </c>
      <c r="G106" s="38">
        <f t="shared" si="51"/>
        <v>540000</v>
      </c>
      <c r="H106" s="39">
        <v>0.1</v>
      </c>
      <c r="I106" s="39">
        <v>0.65</v>
      </c>
      <c r="J106" s="38">
        <f t="shared" si="37"/>
        <v>33600</v>
      </c>
      <c r="K106" s="38">
        <f t="shared" si="38"/>
        <v>351000</v>
      </c>
      <c r="L106" s="38"/>
      <c r="M106" s="38">
        <v>52000</v>
      </c>
      <c r="N106" s="38">
        <v>0</v>
      </c>
      <c r="O106" s="38">
        <f t="shared" si="39"/>
        <v>332600</v>
      </c>
      <c r="P106" s="51">
        <f t="shared" si="52"/>
        <v>192900</v>
      </c>
      <c r="Q106" s="51"/>
      <c r="R106" s="51">
        <f t="shared" si="53"/>
        <v>192900</v>
      </c>
      <c r="S106" s="38">
        <f t="shared" si="54"/>
        <v>139700</v>
      </c>
      <c r="T106" s="54">
        <f t="shared" si="55"/>
        <v>0</v>
      </c>
    </row>
    <row r="107" s="4" customFormat="1" ht="27" customHeight="1" spans="1:20">
      <c r="A107" s="35">
        <v>613008</v>
      </c>
      <c r="B107" s="36" t="s">
        <v>137</v>
      </c>
      <c r="C107" s="36" t="s">
        <v>137</v>
      </c>
      <c r="D107" s="37">
        <v>149</v>
      </c>
      <c r="E107" s="38">
        <f t="shared" si="50"/>
        <v>298000</v>
      </c>
      <c r="F107" s="37">
        <v>190</v>
      </c>
      <c r="G107" s="38">
        <f t="shared" si="51"/>
        <v>380000</v>
      </c>
      <c r="H107" s="39">
        <v>0.7</v>
      </c>
      <c r="I107" s="39">
        <v>0.65</v>
      </c>
      <c r="J107" s="38">
        <f t="shared" si="37"/>
        <v>208600</v>
      </c>
      <c r="K107" s="38">
        <f t="shared" si="38"/>
        <v>247000</v>
      </c>
      <c r="L107" s="38"/>
      <c r="M107" s="38">
        <v>247800</v>
      </c>
      <c r="N107" s="38">
        <v>0</v>
      </c>
      <c r="O107" s="38">
        <f t="shared" si="39"/>
        <v>207800</v>
      </c>
      <c r="P107" s="51">
        <f t="shared" si="52"/>
        <v>120500</v>
      </c>
      <c r="Q107" s="51"/>
      <c r="R107" s="51">
        <f t="shared" si="53"/>
        <v>120500</v>
      </c>
      <c r="S107" s="38">
        <f t="shared" si="54"/>
        <v>87300</v>
      </c>
      <c r="T107" s="54">
        <f t="shared" si="55"/>
        <v>0</v>
      </c>
    </row>
    <row r="108" s="4" customFormat="1" ht="27" customHeight="1" spans="1:20">
      <c r="A108" s="32">
        <v>614</v>
      </c>
      <c r="B108" s="33" t="s">
        <v>138</v>
      </c>
      <c r="C108" s="33" t="s">
        <v>138</v>
      </c>
      <c r="D108" s="34">
        <f t="shared" ref="D108:T108" si="56">SUM(D109:D111)</f>
        <v>1082</v>
      </c>
      <c r="E108" s="34">
        <f t="shared" si="56"/>
        <v>2164000</v>
      </c>
      <c r="F108" s="34">
        <f t="shared" si="56"/>
        <v>1312</v>
      </c>
      <c r="G108" s="34">
        <f t="shared" si="56"/>
        <v>2624000</v>
      </c>
      <c r="H108" s="34"/>
      <c r="I108" s="39"/>
      <c r="J108" s="34">
        <f t="shared" si="56"/>
        <v>1514800</v>
      </c>
      <c r="K108" s="34">
        <f t="shared" si="56"/>
        <v>2230400</v>
      </c>
      <c r="L108" s="34">
        <f t="shared" si="56"/>
        <v>253400</v>
      </c>
      <c r="M108" s="34">
        <f t="shared" si="56"/>
        <v>1888600</v>
      </c>
      <c r="N108" s="34">
        <f t="shared" si="56"/>
        <v>269800</v>
      </c>
      <c r="O108" s="34">
        <f t="shared" si="56"/>
        <v>1840200</v>
      </c>
      <c r="P108" s="50">
        <f t="shared" si="56"/>
        <v>1067300</v>
      </c>
      <c r="Q108" s="50">
        <f t="shared" si="56"/>
        <v>0</v>
      </c>
      <c r="R108" s="50">
        <f t="shared" si="56"/>
        <v>1067300</v>
      </c>
      <c r="S108" s="34">
        <f t="shared" si="56"/>
        <v>772900</v>
      </c>
      <c r="T108" s="53">
        <f t="shared" si="56"/>
        <v>0</v>
      </c>
    </row>
    <row r="109" s="4" customFormat="1" ht="27" customHeight="1" spans="1:20">
      <c r="A109" s="35">
        <v>614001</v>
      </c>
      <c r="B109" s="36" t="s">
        <v>139</v>
      </c>
      <c r="C109" s="36" t="s">
        <v>140</v>
      </c>
      <c r="D109" s="37">
        <v>713</v>
      </c>
      <c r="E109" s="38">
        <f>D109*2000</f>
        <v>1426000</v>
      </c>
      <c r="F109" s="37">
        <v>817</v>
      </c>
      <c r="G109" s="38">
        <f>F109*2000</f>
        <v>1634000</v>
      </c>
      <c r="H109" s="39">
        <v>0.7</v>
      </c>
      <c r="I109" s="39">
        <v>0.85</v>
      </c>
      <c r="J109" s="38">
        <f t="shared" si="37"/>
        <v>998200</v>
      </c>
      <c r="K109" s="38">
        <f t="shared" si="38"/>
        <v>1388900</v>
      </c>
      <c r="L109" s="38">
        <f>57*2000*H109</f>
        <v>79800</v>
      </c>
      <c r="M109" s="38">
        <v>1244600</v>
      </c>
      <c r="N109" s="38">
        <v>177800</v>
      </c>
      <c r="O109" s="38">
        <f t="shared" si="39"/>
        <v>1044500</v>
      </c>
      <c r="P109" s="51">
        <f>Q109+R109</f>
        <v>605800</v>
      </c>
      <c r="Q109" s="51"/>
      <c r="R109" s="51">
        <f>ROUND(O109*0.58,-2)</f>
        <v>605800</v>
      </c>
      <c r="S109" s="38">
        <f>O109-P109</f>
        <v>438700</v>
      </c>
      <c r="T109" s="54">
        <f>IF(J109+K109+L109-M109-N109&lt;0,-(J109+K109+L109-M109-N109),0)</f>
        <v>0</v>
      </c>
    </row>
    <row r="110" s="4" customFormat="1" ht="27" customHeight="1" spans="1:20">
      <c r="A110" s="35">
        <v>614004</v>
      </c>
      <c r="B110" s="36" t="s">
        <v>141</v>
      </c>
      <c r="C110" s="36" t="s">
        <v>142</v>
      </c>
      <c r="D110" s="37">
        <v>332</v>
      </c>
      <c r="E110" s="38">
        <f>D110*2000</f>
        <v>664000</v>
      </c>
      <c r="F110" s="37">
        <v>428</v>
      </c>
      <c r="G110" s="38">
        <f>F110*2000</f>
        <v>856000</v>
      </c>
      <c r="H110" s="39">
        <v>0.7</v>
      </c>
      <c r="I110" s="39">
        <v>0.85</v>
      </c>
      <c r="J110" s="38">
        <f t="shared" si="37"/>
        <v>464800</v>
      </c>
      <c r="K110" s="38">
        <f t="shared" si="38"/>
        <v>727600</v>
      </c>
      <c r="L110" s="38">
        <f>113*2000*H110</f>
        <v>158200</v>
      </c>
      <c r="M110" s="38">
        <v>565600</v>
      </c>
      <c r="N110" s="38">
        <v>80800</v>
      </c>
      <c r="O110" s="38">
        <f t="shared" si="39"/>
        <v>704200</v>
      </c>
      <c r="P110" s="51">
        <f>Q110+R110</f>
        <v>408400</v>
      </c>
      <c r="Q110" s="51"/>
      <c r="R110" s="51">
        <f>ROUND(O110*0.58,-2)</f>
        <v>408400</v>
      </c>
      <c r="S110" s="38">
        <f>O110-P110</f>
        <v>295800</v>
      </c>
      <c r="T110" s="54">
        <f>IF(J110+K110+L110-M110-N110&lt;0,-(J110+K110+L110-M110-N110),0)</f>
        <v>0</v>
      </c>
    </row>
    <row r="111" s="4" customFormat="1" ht="27" customHeight="1" spans="1:20">
      <c r="A111" s="35">
        <v>614005</v>
      </c>
      <c r="B111" s="36" t="s">
        <v>143</v>
      </c>
      <c r="C111" s="36" t="s">
        <v>143</v>
      </c>
      <c r="D111" s="37">
        <v>37</v>
      </c>
      <c r="E111" s="38">
        <f>D111*2000</f>
        <v>74000</v>
      </c>
      <c r="F111" s="37">
        <v>67</v>
      </c>
      <c r="G111" s="38">
        <f>F111*2000</f>
        <v>134000</v>
      </c>
      <c r="H111" s="39">
        <v>0.7</v>
      </c>
      <c r="I111" s="39">
        <v>0.85</v>
      </c>
      <c r="J111" s="38">
        <f t="shared" si="37"/>
        <v>51800</v>
      </c>
      <c r="K111" s="38">
        <f t="shared" si="38"/>
        <v>113900</v>
      </c>
      <c r="L111" s="38">
        <f>11*2000*H111</f>
        <v>15400</v>
      </c>
      <c r="M111" s="38">
        <v>78400</v>
      </c>
      <c r="N111" s="38">
        <v>11200</v>
      </c>
      <c r="O111" s="38">
        <f t="shared" si="39"/>
        <v>91500</v>
      </c>
      <c r="P111" s="51">
        <f>Q111+R111</f>
        <v>53100</v>
      </c>
      <c r="Q111" s="51"/>
      <c r="R111" s="51">
        <f>ROUND(O111*0.58,-2)</f>
        <v>53100</v>
      </c>
      <c r="S111" s="38">
        <f>O111-P111</f>
        <v>38400</v>
      </c>
      <c r="T111" s="54">
        <f>IF(J111+K111+L111-M111-N111&lt;0,-(J111+K111+L111-M111-N111),0)</f>
        <v>0</v>
      </c>
    </row>
    <row r="112" s="4" customFormat="1" ht="27" customHeight="1" spans="1:20">
      <c r="A112" s="32">
        <v>614003</v>
      </c>
      <c r="B112" s="33" t="s">
        <v>144</v>
      </c>
      <c r="C112" s="33" t="s">
        <v>144</v>
      </c>
      <c r="D112" s="34">
        <f t="shared" ref="D112:T112" si="57">D113</f>
        <v>386</v>
      </c>
      <c r="E112" s="34">
        <f t="shared" si="57"/>
        <v>772000</v>
      </c>
      <c r="F112" s="34">
        <f t="shared" si="57"/>
        <v>706</v>
      </c>
      <c r="G112" s="34">
        <f t="shared" si="57"/>
        <v>1412000</v>
      </c>
      <c r="H112" s="34"/>
      <c r="I112" s="39"/>
      <c r="J112" s="34">
        <f t="shared" si="57"/>
        <v>540400</v>
      </c>
      <c r="K112" s="34">
        <f t="shared" si="57"/>
        <v>1200200</v>
      </c>
      <c r="L112" s="34">
        <f t="shared" si="57"/>
        <v>0</v>
      </c>
      <c r="M112" s="34">
        <f t="shared" si="57"/>
        <v>1745800</v>
      </c>
      <c r="N112" s="34">
        <f t="shared" si="57"/>
        <v>249400</v>
      </c>
      <c r="O112" s="34">
        <f t="shared" si="57"/>
        <v>0</v>
      </c>
      <c r="P112" s="50">
        <f t="shared" si="57"/>
        <v>0</v>
      </c>
      <c r="Q112" s="50">
        <f t="shared" si="57"/>
        <v>0</v>
      </c>
      <c r="R112" s="50">
        <f t="shared" si="57"/>
        <v>0</v>
      </c>
      <c r="S112" s="34">
        <f t="shared" si="57"/>
        <v>0</v>
      </c>
      <c r="T112" s="53">
        <f t="shared" si="57"/>
        <v>254600</v>
      </c>
    </row>
    <row r="113" s="4" customFormat="1" ht="27" customHeight="1" spans="1:20">
      <c r="A113" s="35">
        <v>614003</v>
      </c>
      <c r="B113" s="36" t="s">
        <v>144</v>
      </c>
      <c r="C113" s="36" t="s">
        <v>144</v>
      </c>
      <c r="D113" s="37">
        <v>386</v>
      </c>
      <c r="E113" s="38">
        <f>D113*2000</f>
        <v>772000</v>
      </c>
      <c r="F113" s="37">
        <v>706</v>
      </c>
      <c r="G113" s="38">
        <f>F113*2000</f>
        <v>1412000</v>
      </c>
      <c r="H113" s="39">
        <v>0.7</v>
      </c>
      <c r="I113" s="39">
        <v>0.85</v>
      </c>
      <c r="J113" s="38">
        <f t="shared" si="37"/>
        <v>540400</v>
      </c>
      <c r="K113" s="38">
        <f t="shared" si="38"/>
        <v>1200200</v>
      </c>
      <c r="L113" s="38"/>
      <c r="M113" s="38">
        <v>1745800</v>
      </c>
      <c r="N113" s="38">
        <v>249400</v>
      </c>
      <c r="O113" s="38">
        <f t="shared" si="39"/>
        <v>0</v>
      </c>
      <c r="P113" s="51">
        <f>Q113+R113</f>
        <v>0</v>
      </c>
      <c r="Q113" s="51"/>
      <c r="R113" s="51">
        <f>ROUND(O113*0.58,-2)</f>
        <v>0</v>
      </c>
      <c r="S113" s="38">
        <f>O113-P113</f>
        <v>0</v>
      </c>
      <c r="T113" s="54">
        <f>IF(J113+K113+L113-M113-N113&lt;0,-(J113+K113+L113-M113-N113),0)</f>
        <v>254600</v>
      </c>
    </row>
    <row r="114" s="4" customFormat="1" ht="27" customHeight="1" spans="1:20">
      <c r="A114" s="32">
        <v>615</v>
      </c>
      <c r="B114" s="33" t="s">
        <v>145</v>
      </c>
      <c r="C114" s="33" t="s">
        <v>145</v>
      </c>
      <c r="D114" s="34">
        <f t="shared" ref="D114:T114" si="58">SUM(D115:D122)</f>
        <v>4814</v>
      </c>
      <c r="E114" s="34">
        <f t="shared" si="58"/>
        <v>9628000</v>
      </c>
      <c r="F114" s="34">
        <f t="shared" si="58"/>
        <v>5457</v>
      </c>
      <c r="G114" s="34">
        <f t="shared" si="58"/>
        <v>10914000</v>
      </c>
      <c r="H114" s="34"/>
      <c r="I114" s="39"/>
      <c r="J114" s="34">
        <f t="shared" si="58"/>
        <v>6739600</v>
      </c>
      <c r="K114" s="34">
        <f t="shared" si="58"/>
        <v>9276900</v>
      </c>
      <c r="L114" s="34">
        <f t="shared" si="58"/>
        <v>445200</v>
      </c>
      <c r="M114" s="34">
        <f t="shared" si="58"/>
        <v>6682200</v>
      </c>
      <c r="N114" s="34">
        <f t="shared" si="58"/>
        <v>954600</v>
      </c>
      <c r="O114" s="34">
        <f t="shared" si="58"/>
        <v>9118500</v>
      </c>
      <c r="P114" s="50">
        <f t="shared" si="58"/>
        <v>5751900</v>
      </c>
      <c r="Q114" s="50">
        <f t="shared" si="58"/>
        <v>0</v>
      </c>
      <c r="R114" s="61">
        <f t="shared" si="58"/>
        <v>5751900</v>
      </c>
      <c r="S114" s="34">
        <f t="shared" si="58"/>
        <v>3366600</v>
      </c>
      <c r="T114" s="53">
        <f t="shared" si="58"/>
        <v>293600</v>
      </c>
    </row>
    <row r="115" s="4" customFormat="1" ht="27" customHeight="1" spans="1:20">
      <c r="A115" s="35">
        <v>615001</v>
      </c>
      <c r="B115" s="36" t="s">
        <v>146</v>
      </c>
      <c r="C115" s="36" t="s">
        <v>147</v>
      </c>
      <c r="D115" s="37">
        <v>4266</v>
      </c>
      <c r="E115" s="38">
        <f t="shared" ref="E115:E122" si="59">D115*2000</f>
        <v>8532000</v>
      </c>
      <c r="F115" s="37">
        <v>4988</v>
      </c>
      <c r="G115" s="38">
        <f t="shared" ref="G115:G122" si="60">F115*2000</f>
        <v>9976000</v>
      </c>
      <c r="H115" s="39">
        <v>0.7</v>
      </c>
      <c r="I115" s="39">
        <v>0.85</v>
      </c>
      <c r="J115" s="38">
        <f t="shared" si="37"/>
        <v>5972400</v>
      </c>
      <c r="K115" s="38">
        <f t="shared" si="38"/>
        <v>8479600</v>
      </c>
      <c r="L115" s="38">
        <f>312*2000/2*H115+143*2000*H115</f>
        <v>418600</v>
      </c>
      <c r="M115" s="38">
        <v>5672800</v>
      </c>
      <c r="N115" s="38">
        <v>810400</v>
      </c>
      <c r="O115" s="38">
        <f t="shared" si="39"/>
        <v>8387400</v>
      </c>
      <c r="P115" s="51">
        <f t="shared" ref="P115:P122" si="61">Q115+R115</f>
        <v>5327900</v>
      </c>
      <c r="Q115" s="51"/>
      <c r="R115" s="62">
        <f>ROUND(O115*0.58,-2)+463200</f>
        <v>5327900</v>
      </c>
      <c r="S115" s="38">
        <f t="shared" ref="S115:S122" si="62">O115-P115</f>
        <v>3059500</v>
      </c>
      <c r="T115" s="54">
        <f t="shared" ref="T115:T122" si="63">IF(J115+K115+L115-M115-N115&lt;0,-(J115+K115+L115-M115-N115),0)</f>
        <v>0</v>
      </c>
    </row>
    <row r="116" s="4" customFormat="1" ht="27" customHeight="1" spans="1:20">
      <c r="A116" s="35">
        <v>615002</v>
      </c>
      <c r="B116" s="36" t="s">
        <v>148</v>
      </c>
      <c r="C116" s="36" t="s">
        <v>148</v>
      </c>
      <c r="D116" s="37">
        <v>27</v>
      </c>
      <c r="E116" s="38">
        <f t="shared" si="59"/>
        <v>54000</v>
      </c>
      <c r="F116" s="37">
        <v>0</v>
      </c>
      <c r="G116" s="38">
        <f t="shared" si="60"/>
        <v>0</v>
      </c>
      <c r="H116" s="39">
        <v>0.7</v>
      </c>
      <c r="I116" s="39">
        <v>0.85</v>
      </c>
      <c r="J116" s="38">
        <f t="shared" si="37"/>
        <v>37800</v>
      </c>
      <c r="K116" s="38">
        <f t="shared" si="38"/>
        <v>0</v>
      </c>
      <c r="L116" s="38"/>
      <c r="M116" s="38">
        <v>50400</v>
      </c>
      <c r="N116" s="38">
        <v>7200</v>
      </c>
      <c r="O116" s="38">
        <f t="shared" si="39"/>
        <v>0</v>
      </c>
      <c r="P116" s="51">
        <f t="shared" si="61"/>
        <v>0</v>
      </c>
      <c r="Q116" s="51"/>
      <c r="R116" s="62">
        <f t="shared" ref="R115:R122" si="64">ROUND(O116*0.58,-2)</f>
        <v>0</v>
      </c>
      <c r="S116" s="38">
        <f t="shared" si="62"/>
        <v>0</v>
      </c>
      <c r="T116" s="54">
        <f t="shared" si="63"/>
        <v>19800</v>
      </c>
    </row>
    <row r="117" s="4" customFormat="1" ht="27" customHeight="1" spans="1:20">
      <c r="A117" s="59">
        <v>615003</v>
      </c>
      <c r="B117" s="60" t="s">
        <v>149</v>
      </c>
      <c r="C117" s="60" t="s">
        <v>149</v>
      </c>
      <c r="D117" s="37">
        <v>212</v>
      </c>
      <c r="E117" s="38">
        <f t="shared" si="59"/>
        <v>424000</v>
      </c>
      <c r="F117" s="37">
        <v>250</v>
      </c>
      <c r="G117" s="38">
        <f t="shared" si="60"/>
        <v>500000</v>
      </c>
      <c r="H117" s="39">
        <v>0.7</v>
      </c>
      <c r="I117" s="39">
        <v>0.85</v>
      </c>
      <c r="J117" s="38">
        <f t="shared" si="37"/>
        <v>296800</v>
      </c>
      <c r="K117" s="38">
        <f t="shared" si="38"/>
        <v>425000</v>
      </c>
      <c r="L117" s="38">
        <f>7*2000*H117</f>
        <v>9800</v>
      </c>
      <c r="M117" s="38">
        <v>261800</v>
      </c>
      <c r="N117" s="38">
        <v>37400</v>
      </c>
      <c r="O117" s="38">
        <f t="shared" si="39"/>
        <v>432400</v>
      </c>
      <c r="P117" s="51">
        <f t="shared" si="61"/>
        <v>250800</v>
      </c>
      <c r="Q117" s="51"/>
      <c r="R117" s="62">
        <f t="shared" si="64"/>
        <v>250800</v>
      </c>
      <c r="S117" s="38">
        <f t="shared" si="62"/>
        <v>181600</v>
      </c>
      <c r="T117" s="54">
        <f t="shared" si="63"/>
        <v>0</v>
      </c>
    </row>
    <row r="118" s="4" customFormat="1" ht="27" customHeight="1" spans="1:20">
      <c r="A118" s="59">
        <v>615003</v>
      </c>
      <c r="B118" s="60" t="s">
        <v>149</v>
      </c>
      <c r="C118" s="60" t="s">
        <v>150</v>
      </c>
      <c r="D118" s="37">
        <v>12</v>
      </c>
      <c r="E118" s="38">
        <f t="shared" si="59"/>
        <v>24000</v>
      </c>
      <c r="F118" s="37">
        <v>0</v>
      </c>
      <c r="G118" s="38">
        <f t="shared" si="60"/>
        <v>0</v>
      </c>
      <c r="H118" s="39">
        <v>0.7</v>
      </c>
      <c r="I118" s="39">
        <v>0.85</v>
      </c>
      <c r="J118" s="38">
        <f t="shared" si="37"/>
        <v>16800</v>
      </c>
      <c r="K118" s="38">
        <f t="shared" si="38"/>
        <v>0</v>
      </c>
      <c r="L118" s="38"/>
      <c r="M118" s="38">
        <v>16800</v>
      </c>
      <c r="N118" s="38">
        <v>2400</v>
      </c>
      <c r="O118" s="38">
        <f t="shared" si="39"/>
        <v>0</v>
      </c>
      <c r="P118" s="51">
        <f t="shared" si="61"/>
        <v>0</v>
      </c>
      <c r="Q118" s="51"/>
      <c r="R118" s="62">
        <f t="shared" si="64"/>
        <v>0</v>
      </c>
      <c r="S118" s="38">
        <f t="shared" si="62"/>
        <v>0</v>
      </c>
      <c r="T118" s="54">
        <f t="shared" si="63"/>
        <v>2400</v>
      </c>
    </row>
    <row r="119" s="4" customFormat="1" ht="27" customHeight="1" spans="1:20">
      <c r="A119" s="35">
        <v>615004</v>
      </c>
      <c r="B119" s="36" t="s">
        <v>151</v>
      </c>
      <c r="C119" s="36" t="s">
        <v>151</v>
      </c>
      <c r="D119" s="37">
        <v>6</v>
      </c>
      <c r="E119" s="38">
        <f t="shared" si="59"/>
        <v>12000</v>
      </c>
      <c r="F119" s="37">
        <v>0</v>
      </c>
      <c r="G119" s="38">
        <f t="shared" si="60"/>
        <v>0</v>
      </c>
      <c r="H119" s="39">
        <v>0.7</v>
      </c>
      <c r="I119" s="39">
        <v>0.85</v>
      </c>
      <c r="J119" s="38">
        <f t="shared" si="37"/>
        <v>8400</v>
      </c>
      <c r="K119" s="38">
        <f t="shared" si="38"/>
        <v>0</v>
      </c>
      <c r="L119" s="38"/>
      <c r="M119" s="38">
        <v>242200</v>
      </c>
      <c r="N119" s="38">
        <v>34600</v>
      </c>
      <c r="O119" s="38">
        <f t="shared" si="39"/>
        <v>0</v>
      </c>
      <c r="P119" s="51">
        <f t="shared" si="61"/>
        <v>0</v>
      </c>
      <c r="Q119" s="51"/>
      <c r="R119" s="62">
        <f t="shared" si="64"/>
        <v>0</v>
      </c>
      <c r="S119" s="38">
        <f t="shared" si="62"/>
        <v>0</v>
      </c>
      <c r="T119" s="54">
        <f t="shared" si="63"/>
        <v>268400</v>
      </c>
    </row>
    <row r="120" s="4" customFormat="1" ht="27" customHeight="1" spans="1:20">
      <c r="A120" s="35">
        <v>615005</v>
      </c>
      <c r="B120" s="36" t="s">
        <v>152</v>
      </c>
      <c r="C120" s="36" t="s">
        <v>152</v>
      </c>
      <c r="D120" s="37">
        <v>7</v>
      </c>
      <c r="E120" s="38">
        <f t="shared" si="59"/>
        <v>14000</v>
      </c>
      <c r="F120" s="37">
        <v>0</v>
      </c>
      <c r="G120" s="38">
        <f t="shared" si="60"/>
        <v>0</v>
      </c>
      <c r="H120" s="39">
        <v>0.7</v>
      </c>
      <c r="I120" s="39">
        <v>0.85</v>
      </c>
      <c r="J120" s="38">
        <f t="shared" si="37"/>
        <v>9800</v>
      </c>
      <c r="K120" s="38">
        <f t="shared" si="38"/>
        <v>0</v>
      </c>
      <c r="L120" s="38"/>
      <c r="M120" s="38">
        <v>11200</v>
      </c>
      <c r="N120" s="38">
        <v>1600</v>
      </c>
      <c r="O120" s="38">
        <f t="shared" si="39"/>
        <v>0</v>
      </c>
      <c r="P120" s="51">
        <f t="shared" si="61"/>
        <v>0</v>
      </c>
      <c r="Q120" s="51"/>
      <c r="R120" s="62">
        <f t="shared" si="64"/>
        <v>0</v>
      </c>
      <c r="S120" s="38">
        <f t="shared" si="62"/>
        <v>0</v>
      </c>
      <c r="T120" s="54">
        <f t="shared" si="63"/>
        <v>3000</v>
      </c>
    </row>
    <row r="121" s="4" customFormat="1" ht="27" customHeight="1" spans="1:20">
      <c r="A121" s="35">
        <v>615008</v>
      </c>
      <c r="B121" s="36" t="s">
        <v>153</v>
      </c>
      <c r="C121" s="36" t="s">
        <v>153</v>
      </c>
      <c r="D121" s="37">
        <v>161</v>
      </c>
      <c r="E121" s="38">
        <f t="shared" si="59"/>
        <v>322000</v>
      </c>
      <c r="F121" s="37">
        <v>161</v>
      </c>
      <c r="G121" s="38">
        <f t="shared" si="60"/>
        <v>322000</v>
      </c>
      <c r="H121" s="39">
        <v>0.7</v>
      </c>
      <c r="I121" s="39">
        <v>0.85</v>
      </c>
      <c r="J121" s="38">
        <f t="shared" si="37"/>
        <v>225400</v>
      </c>
      <c r="K121" s="38">
        <f t="shared" si="38"/>
        <v>273700</v>
      </c>
      <c r="L121" s="38"/>
      <c r="M121" s="38">
        <v>236600</v>
      </c>
      <c r="N121" s="38">
        <v>33800</v>
      </c>
      <c r="O121" s="38">
        <f t="shared" si="39"/>
        <v>228700</v>
      </c>
      <c r="P121" s="51">
        <f t="shared" si="61"/>
        <v>132600</v>
      </c>
      <c r="Q121" s="51"/>
      <c r="R121" s="62">
        <f t="shared" si="64"/>
        <v>132600</v>
      </c>
      <c r="S121" s="38">
        <f t="shared" si="62"/>
        <v>96100</v>
      </c>
      <c r="T121" s="54">
        <f t="shared" si="63"/>
        <v>0</v>
      </c>
    </row>
    <row r="122" s="4" customFormat="1" ht="27" customHeight="1" spans="1:20">
      <c r="A122" s="35">
        <v>615009</v>
      </c>
      <c r="B122" s="36" t="s">
        <v>154</v>
      </c>
      <c r="C122" s="36" t="s">
        <v>154</v>
      </c>
      <c r="D122" s="37">
        <v>123</v>
      </c>
      <c r="E122" s="38">
        <f t="shared" si="59"/>
        <v>246000</v>
      </c>
      <c r="F122" s="37">
        <v>58</v>
      </c>
      <c r="G122" s="38">
        <f t="shared" si="60"/>
        <v>116000</v>
      </c>
      <c r="H122" s="39">
        <v>0.7</v>
      </c>
      <c r="I122" s="39">
        <v>0.85</v>
      </c>
      <c r="J122" s="38">
        <f t="shared" si="37"/>
        <v>172200</v>
      </c>
      <c r="K122" s="38">
        <f t="shared" si="38"/>
        <v>98600</v>
      </c>
      <c r="L122" s="38">
        <f>12*2000*H122</f>
        <v>16800</v>
      </c>
      <c r="M122" s="38">
        <v>190400</v>
      </c>
      <c r="N122" s="38">
        <v>27200</v>
      </c>
      <c r="O122" s="38">
        <f t="shared" si="39"/>
        <v>70000</v>
      </c>
      <c r="P122" s="51">
        <f t="shared" si="61"/>
        <v>40600</v>
      </c>
      <c r="Q122" s="51"/>
      <c r="R122" s="62">
        <f t="shared" si="64"/>
        <v>40600</v>
      </c>
      <c r="S122" s="38">
        <f t="shared" si="62"/>
        <v>29400</v>
      </c>
      <c r="T122" s="54">
        <f t="shared" si="63"/>
        <v>0</v>
      </c>
    </row>
    <row r="123" s="4" customFormat="1" ht="27" customHeight="1" spans="1:20">
      <c r="A123" s="32">
        <v>615006</v>
      </c>
      <c r="B123" s="33" t="s">
        <v>155</v>
      </c>
      <c r="C123" s="33" t="s">
        <v>155</v>
      </c>
      <c r="D123" s="34">
        <f t="shared" ref="D123:T123" si="65">D124</f>
        <v>186</v>
      </c>
      <c r="E123" s="34">
        <f t="shared" si="65"/>
        <v>372000</v>
      </c>
      <c r="F123" s="34">
        <f t="shared" si="65"/>
        <v>176</v>
      </c>
      <c r="G123" s="34">
        <f t="shared" si="65"/>
        <v>352000</v>
      </c>
      <c r="H123" s="34"/>
      <c r="I123" s="39"/>
      <c r="J123" s="34">
        <f t="shared" si="65"/>
        <v>260400</v>
      </c>
      <c r="K123" s="34">
        <f t="shared" si="65"/>
        <v>299200</v>
      </c>
      <c r="L123" s="34">
        <f t="shared" si="65"/>
        <v>0</v>
      </c>
      <c r="M123" s="34">
        <f t="shared" si="65"/>
        <v>320600</v>
      </c>
      <c r="N123" s="34">
        <f t="shared" si="65"/>
        <v>45800</v>
      </c>
      <c r="O123" s="34">
        <f t="shared" si="65"/>
        <v>193200</v>
      </c>
      <c r="P123" s="50">
        <f t="shared" si="65"/>
        <v>112100</v>
      </c>
      <c r="Q123" s="50">
        <f t="shared" si="65"/>
        <v>0</v>
      </c>
      <c r="R123" s="50">
        <f t="shared" si="65"/>
        <v>112100</v>
      </c>
      <c r="S123" s="34">
        <f t="shared" si="65"/>
        <v>81100</v>
      </c>
      <c r="T123" s="53">
        <f t="shared" si="65"/>
        <v>0</v>
      </c>
    </row>
    <row r="124" s="4" customFormat="1" ht="27" customHeight="1" spans="1:20">
      <c r="A124" s="35">
        <v>615006</v>
      </c>
      <c r="B124" s="36" t="s">
        <v>155</v>
      </c>
      <c r="C124" s="36" t="s">
        <v>155</v>
      </c>
      <c r="D124" s="37">
        <v>186</v>
      </c>
      <c r="E124" s="38">
        <f>D124*2000</f>
        <v>372000</v>
      </c>
      <c r="F124" s="37">
        <v>176</v>
      </c>
      <c r="G124" s="38">
        <f>F124*2000</f>
        <v>352000</v>
      </c>
      <c r="H124" s="39">
        <v>0.7</v>
      </c>
      <c r="I124" s="39">
        <v>0.85</v>
      </c>
      <c r="J124" s="38">
        <f t="shared" si="37"/>
        <v>260400</v>
      </c>
      <c r="K124" s="38">
        <f t="shared" si="38"/>
        <v>299200</v>
      </c>
      <c r="L124" s="38"/>
      <c r="M124" s="38">
        <v>320600</v>
      </c>
      <c r="N124" s="38">
        <v>45800</v>
      </c>
      <c r="O124" s="38">
        <f t="shared" si="39"/>
        <v>193200</v>
      </c>
      <c r="P124" s="51">
        <f>Q124+R124</f>
        <v>112100</v>
      </c>
      <c r="Q124" s="51"/>
      <c r="R124" s="51">
        <f>ROUND(O124*0.58,-2)</f>
        <v>112100</v>
      </c>
      <c r="S124" s="38">
        <f>O124-P124</f>
        <v>81100</v>
      </c>
      <c r="T124" s="54">
        <f>IF(J124+K124+L124-M124-N124&lt;0,-(J124+K124+L124-M124-N124),0)</f>
        <v>0</v>
      </c>
    </row>
    <row r="125" s="4" customFormat="1" ht="27" customHeight="1" spans="1:20">
      <c r="A125" s="32">
        <v>615007</v>
      </c>
      <c r="B125" s="33" t="s">
        <v>156</v>
      </c>
      <c r="C125" s="33" t="s">
        <v>156</v>
      </c>
      <c r="D125" s="34">
        <f t="shared" ref="D125:T125" si="66">D126</f>
        <v>208</v>
      </c>
      <c r="E125" s="34">
        <f t="shared" si="66"/>
        <v>416000</v>
      </c>
      <c r="F125" s="34">
        <f t="shared" si="66"/>
        <v>394</v>
      </c>
      <c r="G125" s="34">
        <f t="shared" si="66"/>
        <v>788000</v>
      </c>
      <c r="H125" s="34"/>
      <c r="I125" s="39"/>
      <c r="J125" s="34">
        <f t="shared" si="66"/>
        <v>291200</v>
      </c>
      <c r="K125" s="34">
        <f t="shared" si="66"/>
        <v>669800</v>
      </c>
      <c r="L125" s="34">
        <f t="shared" si="66"/>
        <v>8400</v>
      </c>
      <c r="M125" s="34">
        <f t="shared" si="66"/>
        <v>334600</v>
      </c>
      <c r="N125" s="34">
        <f t="shared" si="66"/>
        <v>47800</v>
      </c>
      <c r="O125" s="34">
        <f t="shared" si="66"/>
        <v>587000</v>
      </c>
      <c r="P125" s="50">
        <f t="shared" si="66"/>
        <v>340500</v>
      </c>
      <c r="Q125" s="50">
        <f t="shared" si="66"/>
        <v>0</v>
      </c>
      <c r="R125" s="50">
        <f t="shared" si="66"/>
        <v>340500</v>
      </c>
      <c r="S125" s="34">
        <f t="shared" si="66"/>
        <v>246500</v>
      </c>
      <c r="T125" s="53">
        <f t="shared" si="66"/>
        <v>0</v>
      </c>
    </row>
    <row r="126" s="4" customFormat="1" ht="27" customHeight="1" spans="1:20">
      <c r="A126" s="35">
        <v>615007</v>
      </c>
      <c r="B126" s="36" t="s">
        <v>156</v>
      </c>
      <c r="C126" s="36" t="s">
        <v>156</v>
      </c>
      <c r="D126" s="37">
        <v>208</v>
      </c>
      <c r="E126" s="38">
        <f>D126*2000</f>
        <v>416000</v>
      </c>
      <c r="F126" s="37">
        <v>394</v>
      </c>
      <c r="G126" s="38">
        <f>F126*2000</f>
        <v>788000</v>
      </c>
      <c r="H126" s="39">
        <v>0.7</v>
      </c>
      <c r="I126" s="39">
        <v>0.85</v>
      </c>
      <c r="J126" s="38">
        <f t="shared" si="37"/>
        <v>291200</v>
      </c>
      <c r="K126" s="38">
        <f t="shared" si="38"/>
        <v>669800</v>
      </c>
      <c r="L126" s="38">
        <f>6*2000*H126</f>
        <v>8400</v>
      </c>
      <c r="M126" s="38">
        <v>334600</v>
      </c>
      <c r="N126" s="38">
        <v>47800</v>
      </c>
      <c r="O126" s="38">
        <f t="shared" si="39"/>
        <v>587000</v>
      </c>
      <c r="P126" s="51">
        <f>Q126+R126</f>
        <v>340500</v>
      </c>
      <c r="Q126" s="51"/>
      <c r="R126" s="51">
        <f>ROUND(O126*0.58,-2)</f>
        <v>340500</v>
      </c>
      <c r="S126" s="38">
        <f>O126-P126</f>
        <v>246500</v>
      </c>
      <c r="T126" s="54">
        <f>IF(J126+K126+L126-M126-N126&lt;0,-(J126+K126+L126-M126-N126),0)</f>
        <v>0</v>
      </c>
    </row>
    <row r="127" s="4" customFormat="1" ht="27" customHeight="1" spans="1:20">
      <c r="A127" s="32">
        <v>615010</v>
      </c>
      <c r="B127" s="33" t="s">
        <v>157</v>
      </c>
      <c r="C127" s="33" t="s">
        <v>157</v>
      </c>
      <c r="D127" s="34">
        <f t="shared" ref="D127:T127" si="67">D128</f>
        <v>107</v>
      </c>
      <c r="E127" s="34">
        <f t="shared" si="67"/>
        <v>214000</v>
      </c>
      <c r="F127" s="34">
        <f t="shared" si="67"/>
        <v>123</v>
      </c>
      <c r="G127" s="34">
        <f t="shared" si="67"/>
        <v>246000</v>
      </c>
      <c r="H127" s="34"/>
      <c r="I127" s="39"/>
      <c r="J127" s="34">
        <f t="shared" si="67"/>
        <v>149800</v>
      </c>
      <c r="K127" s="34">
        <f t="shared" si="67"/>
        <v>209100</v>
      </c>
      <c r="L127" s="34">
        <f t="shared" si="67"/>
        <v>11200</v>
      </c>
      <c r="M127" s="34">
        <f t="shared" si="67"/>
        <v>130200</v>
      </c>
      <c r="N127" s="34">
        <f t="shared" si="67"/>
        <v>18600</v>
      </c>
      <c r="O127" s="34">
        <f t="shared" si="67"/>
        <v>221300</v>
      </c>
      <c r="P127" s="50">
        <f t="shared" si="67"/>
        <v>128400</v>
      </c>
      <c r="Q127" s="50">
        <f t="shared" si="67"/>
        <v>0</v>
      </c>
      <c r="R127" s="50">
        <f t="shared" si="67"/>
        <v>128400</v>
      </c>
      <c r="S127" s="34">
        <f t="shared" si="67"/>
        <v>92900</v>
      </c>
      <c r="T127" s="53">
        <f t="shared" si="67"/>
        <v>0</v>
      </c>
    </row>
    <row r="128" s="4" customFormat="1" ht="27" customHeight="1" spans="1:20">
      <c r="A128" s="35">
        <v>615010</v>
      </c>
      <c r="B128" s="36" t="s">
        <v>157</v>
      </c>
      <c r="C128" s="36" t="s">
        <v>157</v>
      </c>
      <c r="D128" s="37">
        <v>107</v>
      </c>
      <c r="E128" s="38">
        <f>D128*2000</f>
        <v>214000</v>
      </c>
      <c r="F128" s="37">
        <v>123</v>
      </c>
      <c r="G128" s="38">
        <f>F128*2000</f>
        <v>246000</v>
      </c>
      <c r="H128" s="39">
        <v>0.7</v>
      </c>
      <c r="I128" s="39">
        <v>0.85</v>
      </c>
      <c r="J128" s="38">
        <f t="shared" si="37"/>
        <v>149800</v>
      </c>
      <c r="K128" s="38">
        <f t="shared" si="38"/>
        <v>209100</v>
      </c>
      <c r="L128" s="38">
        <f>8*2000*H128</f>
        <v>11200</v>
      </c>
      <c r="M128" s="38">
        <v>130200</v>
      </c>
      <c r="N128" s="38">
        <v>18600</v>
      </c>
      <c r="O128" s="38">
        <f t="shared" si="39"/>
        <v>221300</v>
      </c>
      <c r="P128" s="51">
        <f>Q128+R128</f>
        <v>128400</v>
      </c>
      <c r="Q128" s="51"/>
      <c r="R128" s="51">
        <f>ROUND(O128*0.58,-2)</f>
        <v>128400</v>
      </c>
      <c r="S128" s="38">
        <f>O128-P128</f>
        <v>92900</v>
      </c>
      <c r="T128" s="54">
        <f>IF(J128+K128+L128-M128-N128&lt;0,-(J128+K128+L128-M128-N128),0)</f>
        <v>0</v>
      </c>
    </row>
    <row r="129" s="4" customFormat="1" ht="27" customHeight="1" spans="1:20">
      <c r="A129" s="32">
        <v>616</v>
      </c>
      <c r="B129" s="33" t="s">
        <v>158</v>
      </c>
      <c r="C129" s="33" t="s">
        <v>158</v>
      </c>
      <c r="D129" s="34">
        <f t="shared" ref="D129:T129" si="68">SUM(D130:D131)</f>
        <v>4970</v>
      </c>
      <c r="E129" s="34">
        <f t="shared" si="68"/>
        <v>9940000</v>
      </c>
      <c r="F129" s="34">
        <f t="shared" si="68"/>
        <v>6345</v>
      </c>
      <c r="G129" s="34">
        <f t="shared" si="68"/>
        <v>12690000</v>
      </c>
      <c r="H129" s="34"/>
      <c r="I129" s="39"/>
      <c r="J129" s="34">
        <f t="shared" si="68"/>
        <v>6958000</v>
      </c>
      <c r="K129" s="34">
        <f t="shared" si="68"/>
        <v>10786500</v>
      </c>
      <c r="L129" s="34">
        <f t="shared" si="68"/>
        <v>0</v>
      </c>
      <c r="M129" s="34">
        <f t="shared" si="68"/>
        <v>7274400</v>
      </c>
      <c r="N129" s="34">
        <f t="shared" si="68"/>
        <v>1039200</v>
      </c>
      <c r="O129" s="34">
        <f t="shared" si="68"/>
        <v>9430900</v>
      </c>
      <c r="P129" s="50">
        <f t="shared" si="68"/>
        <v>5470000</v>
      </c>
      <c r="Q129" s="50">
        <f t="shared" si="68"/>
        <v>0</v>
      </c>
      <c r="R129" s="50">
        <f t="shared" si="68"/>
        <v>5470000</v>
      </c>
      <c r="S129" s="34">
        <f t="shared" si="68"/>
        <v>3960900</v>
      </c>
      <c r="T129" s="53">
        <f t="shared" si="68"/>
        <v>0</v>
      </c>
    </row>
    <row r="130" s="4" customFormat="1" ht="27" customHeight="1" spans="1:20">
      <c r="A130" s="35">
        <v>616001</v>
      </c>
      <c r="B130" s="36" t="s">
        <v>159</v>
      </c>
      <c r="C130" s="36" t="s">
        <v>160</v>
      </c>
      <c r="D130" s="37">
        <v>3338</v>
      </c>
      <c r="E130" s="38">
        <f>D130*2000</f>
        <v>6676000</v>
      </c>
      <c r="F130" s="37">
        <v>4536</v>
      </c>
      <c r="G130" s="38">
        <f>F130*2000</f>
        <v>9072000</v>
      </c>
      <c r="H130" s="39">
        <v>0.7</v>
      </c>
      <c r="I130" s="39">
        <v>0.85</v>
      </c>
      <c r="J130" s="38">
        <f t="shared" si="37"/>
        <v>4673200</v>
      </c>
      <c r="K130" s="38">
        <f t="shared" si="38"/>
        <v>7711200</v>
      </c>
      <c r="L130" s="38"/>
      <c r="M130" s="38">
        <v>4900000</v>
      </c>
      <c r="N130" s="38">
        <v>700000</v>
      </c>
      <c r="O130" s="38">
        <f t="shared" si="39"/>
        <v>6784400</v>
      </c>
      <c r="P130" s="51">
        <f>Q130+R130</f>
        <v>3935000</v>
      </c>
      <c r="Q130" s="51"/>
      <c r="R130" s="51">
        <f>ROUND(O130*0.58,-2)</f>
        <v>3935000</v>
      </c>
      <c r="S130" s="38">
        <f>O130-P130</f>
        <v>2849400</v>
      </c>
      <c r="T130" s="54">
        <f>IF(J130+K130+L130-M130-N130&lt;0,-(J130+K130+L130-M130-N130),0)</f>
        <v>0</v>
      </c>
    </row>
    <row r="131" s="4" customFormat="1" ht="27" customHeight="1" spans="1:20">
      <c r="A131" s="35">
        <v>616004</v>
      </c>
      <c r="B131" s="36" t="s">
        <v>161</v>
      </c>
      <c r="C131" s="36" t="s">
        <v>161</v>
      </c>
      <c r="D131" s="37">
        <v>1632</v>
      </c>
      <c r="E131" s="38">
        <f>D131*2000</f>
        <v>3264000</v>
      </c>
      <c r="F131" s="37">
        <v>1809</v>
      </c>
      <c r="G131" s="38">
        <f>F131*2000</f>
        <v>3618000</v>
      </c>
      <c r="H131" s="39">
        <v>0.7</v>
      </c>
      <c r="I131" s="39">
        <v>0.85</v>
      </c>
      <c r="J131" s="38">
        <f t="shared" si="37"/>
        <v>2284800</v>
      </c>
      <c r="K131" s="38">
        <f t="shared" si="38"/>
        <v>3075300</v>
      </c>
      <c r="L131" s="38"/>
      <c r="M131" s="38">
        <v>2374400</v>
      </c>
      <c r="N131" s="38">
        <v>339200</v>
      </c>
      <c r="O131" s="38">
        <f t="shared" si="39"/>
        <v>2646500</v>
      </c>
      <c r="P131" s="51">
        <f>Q131+R131</f>
        <v>1535000</v>
      </c>
      <c r="Q131" s="51"/>
      <c r="R131" s="51">
        <f>ROUND(O131*0.58,-2)</f>
        <v>1535000</v>
      </c>
      <c r="S131" s="38">
        <f>O131-P131</f>
        <v>1111500</v>
      </c>
      <c r="T131" s="54">
        <f>IF(J131+K131+L131-M131-N131&lt;0,-(J131+K131+L131-M131-N131),0)</f>
        <v>0</v>
      </c>
    </row>
    <row r="132" s="4" customFormat="1" ht="27" customHeight="1" spans="1:20">
      <c r="A132" s="32">
        <v>616006</v>
      </c>
      <c r="B132" s="33" t="s">
        <v>162</v>
      </c>
      <c r="C132" s="33" t="s">
        <v>162</v>
      </c>
      <c r="D132" s="34">
        <f t="shared" ref="D132:T132" si="69">D133</f>
        <v>544</v>
      </c>
      <c r="E132" s="34">
        <f t="shared" si="69"/>
        <v>1088000</v>
      </c>
      <c r="F132" s="34">
        <f t="shared" si="69"/>
        <v>761</v>
      </c>
      <c r="G132" s="34">
        <f t="shared" si="69"/>
        <v>1522000</v>
      </c>
      <c r="H132" s="34"/>
      <c r="I132" s="39"/>
      <c r="J132" s="34">
        <f t="shared" si="69"/>
        <v>761600</v>
      </c>
      <c r="K132" s="34">
        <f t="shared" si="69"/>
        <v>1293700</v>
      </c>
      <c r="L132" s="34">
        <f t="shared" si="69"/>
        <v>0</v>
      </c>
      <c r="M132" s="34">
        <f t="shared" si="69"/>
        <v>821800</v>
      </c>
      <c r="N132" s="34">
        <f t="shared" si="69"/>
        <v>117400</v>
      </c>
      <c r="O132" s="34">
        <f t="shared" si="69"/>
        <v>1116100</v>
      </c>
      <c r="P132" s="50">
        <f t="shared" si="69"/>
        <v>647300</v>
      </c>
      <c r="Q132" s="50">
        <f t="shared" si="69"/>
        <v>0</v>
      </c>
      <c r="R132" s="50">
        <f t="shared" si="69"/>
        <v>647300</v>
      </c>
      <c r="S132" s="34">
        <f t="shared" si="69"/>
        <v>468800</v>
      </c>
      <c r="T132" s="53">
        <f t="shared" si="69"/>
        <v>0</v>
      </c>
    </row>
    <row r="133" s="4" customFormat="1" ht="27" customHeight="1" spans="1:20">
      <c r="A133" s="35">
        <v>616006</v>
      </c>
      <c r="B133" s="36" t="s">
        <v>162</v>
      </c>
      <c r="C133" s="36" t="s">
        <v>162</v>
      </c>
      <c r="D133" s="37">
        <v>544</v>
      </c>
      <c r="E133" s="38">
        <f>D133*2000</f>
        <v>1088000</v>
      </c>
      <c r="F133" s="37">
        <v>761</v>
      </c>
      <c r="G133" s="38">
        <f>F133*2000</f>
        <v>1522000</v>
      </c>
      <c r="H133" s="39">
        <v>0.7</v>
      </c>
      <c r="I133" s="39">
        <v>0.85</v>
      </c>
      <c r="J133" s="38">
        <f t="shared" si="37"/>
        <v>761600</v>
      </c>
      <c r="K133" s="38">
        <f t="shared" si="38"/>
        <v>1293700</v>
      </c>
      <c r="L133" s="38"/>
      <c r="M133" s="38">
        <v>821800</v>
      </c>
      <c r="N133" s="38">
        <v>117400</v>
      </c>
      <c r="O133" s="38">
        <f t="shared" si="39"/>
        <v>1116100</v>
      </c>
      <c r="P133" s="51">
        <f>Q133+R133</f>
        <v>647300</v>
      </c>
      <c r="Q133" s="51"/>
      <c r="R133" s="51">
        <f>ROUND(O133*0.58,-2)</f>
        <v>647300</v>
      </c>
      <c r="S133" s="38">
        <f>O133-P133</f>
        <v>468800</v>
      </c>
      <c r="T133" s="54">
        <f>IF(J133+K133+L133-M133-N133&lt;0,-(J133+K133+L133-M133-N133),0)</f>
        <v>0</v>
      </c>
    </row>
    <row r="134" s="4" customFormat="1" ht="27" customHeight="1" spans="1:20">
      <c r="A134" s="32">
        <v>616005</v>
      </c>
      <c r="B134" s="33" t="s">
        <v>163</v>
      </c>
      <c r="C134" s="33" t="s">
        <v>163</v>
      </c>
      <c r="D134" s="34">
        <f t="shared" ref="D134:T134" si="70">D135</f>
        <v>1250</v>
      </c>
      <c r="E134" s="34">
        <f t="shared" si="70"/>
        <v>2500000</v>
      </c>
      <c r="F134" s="34">
        <f t="shared" si="70"/>
        <v>1292</v>
      </c>
      <c r="G134" s="34">
        <f t="shared" si="70"/>
        <v>2584000</v>
      </c>
      <c r="H134" s="34"/>
      <c r="I134" s="39"/>
      <c r="J134" s="34">
        <f t="shared" si="70"/>
        <v>1750000</v>
      </c>
      <c r="K134" s="34">
        <f t="shared" si="70"/>
        <v>2196400</v>
      </c>
      <c r="L134" s="34">
        <f t="shared" si="70"/>
        <v>0</v>
      </c>
      <c r="M134" s="34">
        <f t="shared" si="70"/>
        <v>1751400</v>
      </c>
      <c r="N134" s="34">
        <f t="shared" si="70"/>
        <v>250200</v>
      </c>
      <c r="O134" s="34">
        <f t="shared" si="70"/>
        <v>1944800</v>
      </c>
      <c r="P134" s="50">
        <f t="shared" si="70"/>
        <v>1128000</v>
      </c>
      <c r="Q134" s="50">
        <f t="shared" si="70"/>
        <v>0</v>
      </c>
      <c r="R134" s="50">
        <f t="shared" si="70"/>
        <v>1128000</v>
      </c>
      <c r="S134" s="34">
        <f t="shared" si="70"/>
        <v>816800</v>
      </c>
      <c r="T134" s="53">
        <f t="shared" si="70"/>
        <v>0</v>
      </c>
    </row>
    <row r="135" s="4" customFormat="1" ht="27" customHeight="1" spans="1:20">
      <c r="A135" s="35">
        <v>616005</v>
      </c>
      <c r="B135" s="36" t="s">
        <v>163</v>
      </c>
      <c r="C135" s="36" t="s">
        <v>163</v>
      </c>
      <c r="D135" s="37">
        <v>1250</v>
      </c>
      <c r="E135" s="38">
        <f>D135*2000</f>
        <v>2500000</v>
      </c>
      <c r="F135" s="37">
        <v>1292</v>
      </c>
      <c r="G135" s="38">
        <f>F135*2000</f>
        <v>2584000</v>
      </c>
      <c r="H135" s="39">
        <v>0.7</v>
      </c>
      <c r="I135" s="39">
        <v>0.85</v>
      </c>
      <c r="J135" s="38">
        <f t="shared" si="37"/>
        <v>1750000</v>
      </c>
      <c r="K135" s="38">
        <f t="shared" si="38"/>
        <v>2196400</v>
      </c>
      <c r="L135" s="38"/>
      <c r="M135" s="38">
        <v>1751400</v>
      </c>
      <c r="N135" s="38">
        <v>250200</v>
      </c>
      <c r="O135" s="38">
        <f t="shared" si="39"/>
        <v>1944800</v>
      </c>
      <c r="P135" s="51">
        <f>Q135+R135</f>
        <v>1128000</v>
      </c>
      <c r="Q135" s="51"/>
      <c r="R135" s="51">
        <f>ROUND(O135*0.58,-2)</f>
        <v>1128000</v>
      </c>
      <c r="S135" s="38">
        <f>O135-P135</f>
        <v>816800</v>
      </c>
      <c r="T135" s="54">
        <f>IF(J135+K135+L135-M135-N135&lt;0,-(J135+K135+L135-M135-N135),0)</f>
        <v>0</v>
      </c>
    </row>
    <row r="136" s="4" customFormat="1" ht="27" customHeight="1" spans="1:20">
      <c r="A136" s="32">
        <v>617</v>
      </c>
      <c r="B136" s="33" t="s">
        <v>164</v>
      </c>
      <c r="C136" s="33" t="s">
        <v>164</v>
      </c>
      <c r="D136" s="34">
        <f t="shared" ref="D136:T136" si="71">SUM(D137:D141)</f>
        <v>4000</v>
      </c>
      <c r="E136" s="34">
        <f t="shared" si="71"/>
        <v>8000000</v>
      </c>
      <c r="F136" s="34">
        <f t="shared" si="71"/>
        <v>5033</v>
      </c>
      <c r="G136" s="34">
        <f t="shared" si="71"/>
        <v>10066000</v>
      </c>
      <c r="H136" s="34"/>
      <c r="I136" s="39"/>
      <c r="J136" s="34">
        <f t="shared" si="71"/>
        <v>5600000</v>
      </c>
      <c r="K136" s="34">
        <f t="shared" si="71"/>
        <v>6542900</v>
      </c>
      <c r="L136" s="34">
        <f t="shared" si="71"/>
        <v>0</v>
      </c>
      <c r="M136" s="34">
        <f t="shared" si="71"/>
        <v>7046200</v>
      </c>
      <c r="N136" s="34">
        <f t="shared" si="71"/>
        <v>379400</v>
      </c>
      <c r="O136" s="34">
        <f t="shared" si="71"/>
        <v>4725200</v>
      </c>
      <c r="P136" s="50">
        <f t="shared" si="71"/>
        <v>2740600</v>
      </c>
      <c r="Q136" s="50">
        <f t="shared" si="71"/>
        <v>0</v>
      </c>
      <c r="R136" s="50">
        <f t="shared" si="71"/>
        <v>2740600</v>
      </c>
      <c r="S136" s="34">
        <f t="shared" si="71"/>
        <v>1984600</v>
      </c>
      <c r="T136" s="53">
        <f t="shared" si="71"/>
        <v>7900</v>
      </c>
    </row>
    <row r="137" s="4" customFormat="1" ht="27" customHeight="1" spans="1:20">
      <c r="A137" s="35">
        <v>617001</v>
      </c>
      <c r="B137" s="36" t="s">
        <v>165</v>
      </c>
      <c r="C137" s="36" t="s">
        <v>166</v>
      </c>
      <c r="D137" s="37">
        <v>3343</v>
      </c>
      <c r="E137" s="38">
        <f>D137*2000</f>
        <v>6686000</v>
      </c>
      <c r="F137" s="37">
        <v>3719</v>
      </c>
      <c r="G137" s="38">
        <f>F137*2000</f>
        <v>7438000</v>
      </c>
      <c r="H137" s="39">
        <v>0.7</v>
      </c>
      <c r="I137" s="39">
        <v>0.65</v>
      </c>
      <c r="J137" s="38">
        <f t="shared" si="37"/>
        <v>4680200</v>
      </c>
      <c r="K137" s="38">
        <f t="shared" si="38"/>
        <v>4834700</v>
      </c>
      <c r="L137" s="38"/>
      <c r="M137" s="38">
        <v>5283600</v>
      </c>
      <c r="N137" s="38">
        <v>379400</v>
      </c>
      <c r="O137" s="38">
        <f t="shared" si="39"/>
        <v>3851900</v>
      </c>
      <c r="P137" s="51">
        <f>Q137+R137</f>
        <v>2234100</v>
      </c>
      <c r="Q137" s="51"/>
      <c r="R137" s="51">
        <f>ROUND(O137*0.58,-2)</f>
        <v>2234100</v>
      </c>
      <c r="S137" s="38">
        <f>O137-P137</f>
        <v>1617800</v>
      </c>
      <c r="T137" s="54">
        <f>IF(J137+K137+L137-M137-N137&lt;0,-(J137+K137+L137-M137-N137),0)</f>
        <v>0</v>
      </c>
    </row>
    <row r="138" s="4" customFormat="1" ht="27" customHeight="1" spans="1:20">
      <c r="A138" s="35">
        <v>617002</v>
      </c>
      <c r="B138" s="36" t="s">
        <v>167</v>
      </c>
      <c r="C138" s="36" t="s">
        <v>167</v>
      </c>
      <c r="D138" s="37">
        <v>521</v>
      </c>
      <c r="E138" s="38">
        <f>D138*2000</f>
        <v>1042000</v>
      </c>
      <c r="F138" s="37">
        <v>819</v>
      </c>
      <c r="G138" s="38">
        <f>F138*2000</f>
        <v>1638000</v>
      </c>
      <c r="H138" s="39">
        <v>0.7</v>
      </c>
      <c r="I138" s="39">
        <v>0.65</v>
      </c>
      <c r="J138" s="38">
        <f t="shared" si="37"/>
        <v>729400</v>
      </c>
      <c r="K138" s="38">
        <f t="shared" si="38"/>
        <v>1064700</v>
      </c>
      <c r="L138" s="38"/>
      <c r="M138" s="38">
        <v>1150800</v>
      </c>
      <c r="N138" s="38">
        <v>0</v>
      </c>
      <c r="O138" s="38">
        <f t="shared" si="39"/>
        <v>643300</v>
      </c>
      <c r="P138" s="51">
        <f>Q138+R138</f>
        <v>373100</v>
      </c>
      <c r="Q138" s="51"/>
      <c r="R138" s="51">
        <f>ROUND(O138*0.58,-2)</f>
        <v>373100</v>
      </c>
      <c r="S138" s="38">
        <f>O138-P138</f>
        <v>270200</v>
      </c>
      <c r="T138" s="54">
        <f>IF(J138+K138+L138-M138-N138&lt;0,-(J138+K138+L138-M138-N138),0)</f>
        <v>0</v>
      </c>
    </row>
    <row r="139" s="4" customFormat="1" ht="27" customHeight="1" spans="1:20">
      <c r="A139" s="35">
        <v>617005</v>
      </c>
      <c r="B139" s="36" t="s">
        <v>168</v>
      </c>
      <c r="C139" s="36" t="s">
        <v>168</v>
      </c>
      <c r="D139" s="37">
        <v>8</v>
      </c>
      <c r="E139" s="38">
        <f>D139*2000</f>
        <v>16000</v>
      </c>
      <c r="F139" s="37">
        <v>9</v>
      </c>
      <c r="G139" s="38">
        <f>F139*2000</f>
        <v>18000</v>
      </c>
      <c r="H139" s="39">
        <v>0.7</v>
      </c>
      <c r="I139" s="39">
        <v>0.65</v>
      </c>
      <c r="J139" s="38">
        <f t="shared" ref="J139:J185" si="72">E139*H139</f>
        <v>11200</v>
      </c>
      <c r="K139" s="38">
        <f t="shared" ref="K139:K185" si="73">G139*I139</f>
        <v>11700</v>
      </c>
      <c r="L139" s="38"/>
      <c r="M139" s="38">
        <v>30800</v>
      </c>
      <c r="N139" s="38">
        <v>0</v>
      </c>
      <c r="O139" s="38">
        <f t="shared" ref="O139:O185" si="74">IF(J139+K139+L139-M139-N139&lt;0,0,J139+K139+L139-M139-N139)</f>
        <v>0</v>
      </c>
      <c r="P139" s="51">
        <f>Q139+R139</f>
        <v>0</v>
      </c>
      <c r="Q139" s="51"/>
      <c r="R139" s="51">
        <f>ROUND(O139*0.58,-2)</f>
        <v>0</v>
      </c>
      <c r="S139" s="38">
        <f>O139-P139</f>
        <v>0</v>
      </c>
      <c r="T139" s="54">
        <f>IF(J139+K139+L139-M139-N139&lt;0,-(J139+K139+L139-M139-N139),0)</f>
        <v>7900</v>
      </c>
    </row>
    <row r="140" s="4" customFormat="1" ht="27" customHeight="1" spans="1:20">
      <c r="A140" s="35">
        <v>617004</v>
      </c>
      <c r="B140" s="36" t="s">
        <v>169</v>
      </c>
      <c r="C140" s="36" t="s">
        <v>169</v>
      </c>
      <c r="D140" s="37">
        <v>90</v>
      </c>
      <c r="E140" s="38">
        <f>D140*2000</f>
        <v>180000</v>
      </c>
      <c r="F140" s="37">
        <v>290</v>
      </c>
      <c r="G140" s="38">
        <f>F140*2000</f>
        <v>580000</v>
      </c>
      <c r="H140" s="39">
        <v>0.7</v>
      </c>
      <c r="I140" s="39">
        <v>0.65</v>
      </c>
      <c r="J140" s="38">
        <f t="shared" si="72"/>
        <v>126000</v>
      </c>
      <c r="K140" s="38">
        <f t="shared" si="73"/>
        <v>377000</v>
      </c>
      <c r="L140" s="38"/>
      <c r="M140" s="38">
        <v>495600</v>
      </c>
      <c r="N140" s="38">
        <v>0</v>
      </c>
      <c r="O140" s="38">
        <f t="shared" si="74"/>
        <v>7400.00000000006</v>
      </c>
      <c r="P140" s="51">
        <f>Q140+R140</f>
        <v>4300</v>
      </c>
      <c r="Q140" s="51"/>
      <c r="R140" s="51">
        <f>ROUND(O140*0.58,-2)</f>
        <v>4300</v>
      </c>
      <c r="S140" s="38">
        <f>O140-P140</f>
        <v>3100.00000000006</v>
      </c>
      <c r="T140" s="54">
        <f>IF(J140+K140+L140-M140-N140&lt;0,-(J140+K140+L140-M140-N140),0)</f>
        <v>0</v>
      </c>
    </row>
    <row r="141" s="4" customFormat="1" ht="25.5" customHeight="1" spans="1:20">
      <c r="A141" s="35">
        <v>617004</v>
      </c>
      <c r="B141" s="36" t="s">
        <v>169</v>
      </c>
      <c r="C141" s="36" t="s">
        <v>170</v>
      </c>
      <c r="D141" s="37">
        <v>38</v>
      </c>
      <c r="E141" s="38">
        <f>D141*2000</f>
        <v>76000</v>
      </c>
      <c r="F141" s="37">
        <v>196</v>
      </c>
      <c r="G141" s="38">
        <f>F141*2000</f>
        <v>392000</v>
      </c>
      <c r="H141" s="39">
        <v>0.7</v>
      </c>
      <c r="I141" s="39">
        <v>0.65</v>
      </c>
      <c r="J141" s="38">
        <f t="shared" si="72"/>
        <v>53200</v>
      </c>
      <c r="K141" s="38">
        <f t="shared" si="73"/>
        <v>254800</v>
      </c>
      <c r="L141" s="38"/>
      <c r="M141" s="38">
        <v>85400</v>
      </c>
      <c r="N141" s="38">
        <v>0</v>
      </c>
      <c r="O141" s="38">
        <f t="shared" si="74"/>
        <v>222600</v>
      </c>
      <c r="P141" s="51">
        <f>Q141+R141</f>
        <v>129100</v>
      </c>
      <c r="Q141" s="51"/>
      <c r="R141" s="51">
        <f>ROUND(O141*0.58,-2)</f>
        <v>129100</v>
      </c>
      <c r="S141" s="38">
        <f>O141-P141</f>
        <v>93500</v>
      </c>
      <c r="T141" s="54">
        <f>IF(J141+K141+L141-M141-N141&lt;0,-(J141+K141+L141-M141-N141),0)</f>
        <v>0</v>
      </c>
    </row>
    <row r="142" s="4" customFormat="1" ht="27" customHeight="1" spans="1:20">
      <c r="A142" s="32">
        <v>617006</v>
      </c>
      <c r="B142" s="33" t="s">
        <v>171</v>
      </c>
      <c r="C142" s="33" t="s">
        <v>171</v>
      </c>
      <c r="D142" s="34">
        <f t="shared" ref="D142:T142" si="75">D143</f>
        <v>55</v>
      </c>
      <c r="E142" s="34">
        <f t="shared" si="75"/>
        <v>110000</v>
      </c>
      <c r="F142" s="34">
        <f t="shared" si="75"/>
        <v>174</v>
      </c>
      <c r="G142" s="34">
        <f t="shared" si="75"/>
        <v>348000</v>
      </c>
      <c r="H142" s="34"/>
      <c r="I142" s="39"/>
      <c r="J142" s="34">
        <f t="shared" si="75"/>
        <v>77000</v>
      </c>
      <c r="K142" s="34">
        <f t="shared" si="75"/>
        <v>295800</v>
      </c>
      <c r="L142" s="34">
        <f t="shared" si="75"/>
        <v>0</v>
      </c>
      <c r="M142" s="34">
        <f t="shared" si="75"/>
        <v>211400</v>
      </c>
      <c r="N142" s="34">
        <f t="shared" si="75"/>
        <v>0</v>
      </c>
      <c r="O142" s="34">
        <f t="shared" si="75"/>
        <v>161400</v>
      </c>
      <c r="P142" s="50">
        <f t="shared" si="75"/>
        <v>93600</v>
      </c>
      <c r="Q142" s="50">
        <f t="shared" si="75"/>
        <v>0</v>
      </c>
      <c r="R142" s="50">
        <f t="shared" si="75"/>
        <v>93600</v>
      </c>
      <c r="S142" s="34">
        <f t="shared" si="75"/>
        <v>67800</v>
      </c>
      <c r="T142" s="53">
        <f t="shared" si="75"/>
        <v>0</v>
      </c>
    </row>
    <row r="143" s="4" customFormat="1" ht="27" customHeight="1" spans="1:20">
      <c r="A143" s="35">
        <v>617006</v>
      </c>
      <c r="B143" s="36" t="s">
        <v>171</v>
      </c>
      <c r="C143" s="36" t="s">
        <v>171</v>
      </c>
      <c r="D143" s="37">
        <v>55</v>
      </c>
      <c r="E143" s="38">
        <f>D143*2000</f>
        <v>110000</v>
      </c>
      <c r="F143" s="37">
        <v>174</v>
      </c>
      <c r="G143" s="38">
        <f>F143*2000</f>
        <v>348000</v>
      </c>
      <c r="H143" s="39">
        <v>0.7</v>
      </c>
      <c r="I143" s="39">
        <v>0.85</v>
      </c>
      <c r="J143" s="38">
        <f t="shared" si="72"/>
        <v>77000</v>
      </c>
      <c r="K143" s="38">
        <f t="shared" si="73"/>
        <v>295800</v>
      </c>
      <c r="L143" s="38"/>
      <c r="M143" s="38">
        <v>211400</v>
      </c>
      <c r="N143" s="38">
        <v>0</v>
      </c>
      <c r="O143" s="38">
        <f t="shared" si="74"/>
        <v>161400</v>
      </c>
      <c r="P143" s="51">
        <f>Q143+R143</f>
        <v>93600</v>
      </c>
      <c r="Q143" s="51"/>
      <c r="R143" s="51">
        <f>ROUND(O143*0.58,-2)</f>
        <v>93600</v>
      </c>
      <c r="S143" s="38">
        <f>O143-P143</f>
        <v>67800</v>
      </c>
      <c r="T143" s="54">
        <f>IF(J143+K143+L143-M143-N143&lt;0,-(J143+K143+L143-M143-N143),0)</f>
        <v>0</v>
      </c>
    </row>
    <row r="144" s="4" customFormat="1" ht="27" customHeight="1" spans="1:20">
      <c r="A144" s="32">
        <v>617007</v>
      </c>
      <c r="B144" s="33" t="s">
        <v>172</v>
      </c>
      <c r="C144" s="33" t="s">
        <v>172</v>
      </c>
      <c r="D144" s="34">
        <f t="shared" ref="D144:T144" si="76">D145</f>
        <v>24</v>
      </c>
      <c r="E144" s="34">
        <f t="shared" si="76"/>
        <v>48000</v>
      </c>
      <c r="F144" s="34">
        <f t="shared" si="76"/>
        <v>25</v>
      </c>
      <c r="G144" s="34">
        <f t="shared" si="76"/>
        <v>50000</v>
      </c>
      <c r="H144" s="34"/>
      <c r="I144" s="39"/>
      <c r="J144" s="34">
        <f t="shared" si="76"/>
        <v>33600</v>
      </c>
      <c r="K144" s="34">
        <f t="shared" si="76"/>
        <v>42500</v>
      </c>
      <c r="L144" s="34">
        <f t="shared" si="76"/>
        <v>0</v>
      </c>
      <c r="M144" s="34">
        <f t="shared" si="76"/>
        <v>54600</v>
      </c>
      <c r="N144" s="34">
        <f t="shared" si="76"/>
        <v>0</v>
      </c>
      <c r="O144" s="34">
        <f t="shared" si="76"/>
        <v>21500</v>
      </c>
      <c r="P144" s="50">
        <f t="shared" si="76"/>
        <v>12500</v>
      </c>
      <c r="Q144" s="50">
        <f t="shared" si="76"/>
        <v>0</v>
      </c>
      <c r="R144" s="50">
        <f t="shared" si="76"/>
        <v>12500</v>
      </c>
      <c r="S144" s="34">
        <f t="shared" si="76"/>
        <v>9000</v>
      </c>
      <c r="T144" s="53">
        <f t="shared" si="76"/>
        <v>0</v>
      </c>
    </row>
    <row r="145" s="4" customFormat="1" ht="27" customHeight="1" spans="1:20">
      <c r="A145" s="35">
        <v>617007</v>
      </c>
      <c r="B145" s="36" t="s">
        <v>172</v>
      </c>
      <c r="C145" s="36" t="s">
        <v>172</v>
      </c>
      <c r="D145" s="37">
        <v>24</v>
      </c>
      <c r="E145" s="38">
        <f>D145*2000</f>
        <v>48000</v>
      </c>
      <c r="F145" s="37">
        <v>25</v>
      </c>
      <c r="G145" s="38">
        <f>F145*2000</f>
        <v>50000</v>
      </c>
      <c r="H145" s="39">
        <v>0.7</v>
      </c>
      <c r="I145" s="39">
        <v>0.85</v>
      </c>
      <c r="J145" s="38">
        <f t="shared" si="72"/>
        <v>33600</v>
      </c>
      <c r="K145" s="38">
        <f t="shared" si="73"/>
        <v>42500</v>
      </c>
      <c r="L145" s="38"/>
      <c r="M145" s="38">
        <v>54600</v>
      </c>
      <c r="N145" s="38">
        <v>0</v>
      </c>
      <c r="O145" s="38">
        <f t="shared" si="74"/>
        <v>21500</v>
      </c>
      <c r="P145" s="51">
        <f>Q145+R145</f>
        <v>12500</v>
      </c>
      <c r="Q145" s="51"/>
      <c r="R145" s="51">
        <f>ROUND(O145*0.58,-2)</f>
        <v>12500</v>
      </c>
      <c r="S145" s="38">
        <f>O145-P145</f>
        <v>9000</v>
      </c>
      <c r="T145" s="54">
        <f>IF(J145+K145+L145-M145-N145&lt;0,-(J145+K145+L145-M145-N145),0)</f>
        <v>0</v>
      </c>
    </row>
    <row r="146" s="4" customFormat="1" ht="27" customHeight="1" spans="1:20">
      <c r="A146" s="32">
        <v>617008</v>
      </c>
      <c r="B146" s="33" t="s">
        <v>173</v>
      </c>
      <c r="C146" s="33" t="s">
        <v>173</v>
      </c>
      <c r="D146" s="34">
        <f t="shared" ref="D146:T146" si="77">D147</f>
        <v>104</v>
      </c>
      <c r="E146" s="34">
        <f t="shared" si="77"/>
        <v>208000</v>
      </c>
      <c r="F146" s="34">
        <f t="shared" si="77"/>
        <v>178</v>
      </c>
      <c r="G146" s="34">
        <f t="shared" si="77"/>
        <v>356000</v>
      </c>
      <c r="H146" s="34"/>
      <c r="I146" s="39"/>
      <c r="J146" s="34">
        <f t="shared" si="77"/>
        <v>145600</v>
      </c>
      <c r="K146" s="34">
        <f t="shared" si="77"/>
        <v>302600</v>
      </c>
      <c r="L146" s="34">
        <f t="shared" si="77"/>
        <v>0</v>
      </c>
      <c r="M146" s="34">
        <f t="shared" si="77"/>
        <v>294000</v>
      </c>
      <c r="N146" s="34">
        <f t="shared" si="77"/>
        <v>0</v>
      </c>
      <c r="O146" s="34">
        <f t="shared" si="77"/>
        <v>154200</v>
      </c>
      <c r="P146" s="50">
        <f t="shared" si="77"/>
        <v>89400</v>
      </c>
      <c r="Q146" s="50">
        <f t="shared" si="77"/>
        <v>0</v>
      </c>
      <c r="R146" s="50">
        <f t="shared" si="77"/>
        <v>89400</v>
      </c>
      <c r="S146" s="34">
        <f t="shared" si="77"/>
        <v>64800</v>
      </c>
      <c r="T146" s="53">
        <f t="shared" si="77"/>
        <v>0</v>
      </c>
    </row>
    <row r="147" s="4" customFormat="1" ht="27" customHeight="1" spans="1:20">
      <c r="A147" s="35">
        <v>617008</v>
      </c>
      <c r="B147" s="36" t="s">
        <v>173</v>
      </c>
      <c r="C147" s="36" t="s">
        <v>173</v>
      </c>
      <c r="D147" s="37">
        <v>104</v>
      </c>
      <c r="E147" s="38">
        <f>D147*2000</f>
        <v>208000</v>
      </c>
      <c r="F147" s="37">
        <v>178</v>
      </c>
      <c r="G147" s="38">
        <f>F147*2000</f>
        <v>356000</v>
      </c>
      <c r="H147" s="39">
        <v>0.7</v>
      </c>
      <c r="I147" s="39">
        <v>0.85</v>
      </c>
      <c r="J147" s="38">
        <f t="shared" si="72"/>
        <v>145600</v>
      </c>
      <c r="K147" s="38">
        <f t="shared" si="73"/>
        <v>302600</v>
      </c>
      <c r="L147" s="38"/>
      <c r="M147" s="38">
        <v>294000</v>
      </c>
      <c r="N147" s="38">
        <v>0</v>
      </c>
      <c r="O147" s="38">
        <f t="shared" si="74"/>
        <v>154200</v>
      </c>
      <c r="P147" s="51">
        <f>Q147+R147</f>
        <v>89400</v>
      </c>
      <c r="Q147" s="51"/>
      <c r="R147" s="51">
        <f>ROUND(O147*0.58,-2)</f>
        <v>89400</v>
      </c>
      <c r="S147" s="38">
        <f>O147-P147</f>
        <v>64800</v>
      </c>
      <c r="T147" s="54">
        <f>IF(J147+K147+L147-M147-N147&lt;0,-(J147+K147+L147-M147-N147),0)</f>
        <v>0</v>
      </c>
    </row>
    <row r="148" s="4" customFormat="1" ht="27" customHeight="1" spans="1:20">
      <c r="A148" s="32">
        <v>617009</v>
      </c>
      <c r="B148" s="33" t="s">
        <v>174</v>
      </c>
      <c r="C148" s="33" t="s">
        <v>174</v>
      </c>
      <c r="D148" s="34">
        <f t="shared" ref="D148:T148" si="78">D149</f>
        <v>52</v>
      </c>
      <c r="E148" s="34">
        <f t="shared" si="78"/>
        <v>104000</v>
      </c>
      <c r="F148" s="34">
        <f t="shared" si="78"/>
        <v>196</v>
      </c>
      <c r="G148" s="34">
        <f t="shared" si="78"/>
        <v>392000</v>
      </c>
      <c r="H148" s="34"/>
      <c r="I148" s="39"/>
      <c r="J148" s="34">
        <f t="shared" si="78"/>
        <v>72800</v>
      </c>
      <c r="K148" s="34">
        <f t="shared" si="78"/>
        <v>333200</v>
      </c>
      <c r="L148" s="34">
        <f t="shared" si="78"/>
        <v>0</v>
      </c>
      <c r="M148" s="34">
        <f t="shared" si="78"/>
        <v>86800</v>
      </c>
      <c r="N148" s="34">
        <f t="shared" si="78"/>
        <v>0</v>
      </c>
      <c r="O148" s="34">
        <f t="shared" si="78"/>
        <v>319200</v>
      </c>
      <c r="P148" s="50">
        <f t="shared" si="78"/>
        <v>185100</v>
      </c>
      <c r="Q148" s="50">
        <f t="shared" si="78"/>
        <v>0</v>
      </c>
      <c r="R148" s="50">
        <f t="shared" si="78"/>
        <v>185100</v>
      </c>
      <c r="S148" s="34">
        <f t="shared" si="78"/>
        <v>134100</v>
      </c>
      <c r="T148" s="53">
        <f t="shared" si="78"/>
        <v>0</v>
      </c>
    </row>
    <row r="149" s="4" customFormat="1" ht="27" customHeight="1" spans="1:20">
      <c r="A149" s="35">
        <v>617009</v>
      </c>
      <c r="B149" s="36" t="s">
        <v>174</v>
      </c>
      <c r="C149" s="36" t="s">
        <v>174</v>
      </c>
      <c r="D149" s="37">
        <v>52</v>
      </c>
      <c r="E149" s="38">
        <f>D149*2000</f>
        <v>104000</v>
      </c>
      <c r="F149" s="37">
        <v>196</v>
      </c>
      <c r="G149" s="38">
        <f>F149*2000</f>
        <v>392000</v>
      </c>
      <c r="H149" s="39">
        <v>0.7</v>
      </c>
      <c r="I149" s="39">
        <v>0.85</v>
      </c>
      <c r="J149" s="38">
        <f t="shared" si="72"/>
        <v>72800</v>
      </c>
      <c r="K149" s="38">
        <f t="shared" si="73"/>
        <v>333200</v>
      </c>
      <c r="L149" s="38"/>
      <c r="M149" s="38">
        <v>86800</v>
      </c>
      <c r="N149" s="38">
        <v>0</v>
      </c>
      <c r="O149" s="38">
        <f t="shared" si="74"/>
        <v>319200</v>
      </c>
      <c r="P149" s="51">
        <f>Q149+R149</f>
        <v>185100</v>
      </c>
      <c r="Q149" s="51"/>
      <c r="R149" s="51">
        <f>ROUND(O149*0.58,-2)</f>
        <v>185100</v>
      </c>
      <c r="S149" s="38">
        <f>O149-P149</f>
        <v>134100</v>
      </c>
      <c r="T149" s="54">
        <f>IF(J149+K149+L149-M149-N149&lt;0,-(J149+K149+L149-M149-N149),0)</f>
        <v>0</v>
      </c>
    </row>
    <row r="150" s="4" customFormat="1" ht="27" customHeight="1" spans="1:20">
      <c r="A150" s="32">
        <v>618</v>
      </c>
      <c r="B150" s="33" t="s">
        <v>175</v>
      </c>
      <c r="C150" s="33" t="s">
        <v>175</v>
      </c>
      <c r="D150" s="34">
        <f t="shared" ref="D150:T150" si="79">SUM(D151:D155)</f>
        <v>1447</v>
      </c>
      <c r="E150" s="34">
        <f t="shared" si="79"/>
        <v>2894000</v>
      </c>
      <c r="F150" s="34">
        <f t="shared" si="79"/>
        <v>2449</v>
      </c>
      <c r="G150" s="34">
        <f t="shared" si="79"/>
        <v>4898000</v>
      </c>
      <c r="H150" s="34"/>
      <c r="I150" s="39"/>
      <c r="J150" s="34">
        <f t="shared" si="79"/>
        <v>2025800</v>
      </c>
      <c r="K150" s="34">
        <f t="shared" si="79"/>
        <v>4163300</v>
      </c>
      <c r="L150" s="34">
        <f t="shared" si="79"/>
        <v>0</v>
      </c>
      <c r="M150" s="34">
        <f t="shared" si="79"/>
        <v>3462200</v>
      </c>
      <c r="N150" s="34">
        <f t="shared" si="79"/>
        <v>0</v>
      </c>
      <c r="O150" s="34">
        <f t="shared" si="79"/>
        <v>2726900</v>
      </c>
      <c r="P150" s="50">
        <f t="shared" si="79"/>
        <v>1581600</v>
      </c>
      <c r="Q150" s="50">
        <f t="shared" si="79"/>
        <v>0</v>
      </c>
      <c r="R150" s="50">
        <f t="shared" si="79"/>
        <v>1581600</v>
      </c>
      <c r="S150" s="34">
        <f t="shared" si="79"/>
        <v>1145300</v>
      </c>
      <c r="T150" s="53">
        <f t="shared" si="79"/>
        <v>0</v>
      </c>
    </row>
    <row r="151" s="4" customFormat="1" ht="27" customHeight="1" spans="1:20">
      <c r="A151" s="58">
        <v>618001</v>
      </c>
      <c r="B151" s="36" t="s">
        <v>176</v>
      </c>
      <c r="C151" s="36" t="s">
        <v>177</v>
      </c>
      <c r="D151" s="37">
        <v>630</v>
      </c>
      <c r="E151" s="38">
        <f>D151*2000</f>
        <v>1260000</v>
      </c>
      <c r="F151" s="37">
        <v>1081</v>
      </c>
      <c r="G151" s="38">
        <f>F151*2000</f>
        <v>2162000</v>
      </c>
      <c r="H151" s="39">
        <v>0.7</v>
      </c>
      <c r="I151" s="39">
        <v>0.85</v>
      </c>
      <c r="J151" s="38">
        <f t="shared" si="72"/>
        <v>882000</v>
      </c>
      <c r="K151" s="38">
        <f t="shared" si="73"/>
        <v>1837700</v>
      </c>
      <c r="L151" s="38"/>
      <c r="M151" s="38">
        <v>1538600</v>
      </c>
      <c r="N151" s="38">
        <v>0</v>
      </c>
      <c r="O151" s="38">
        <f t="shared" si="74"/>
        <v>1181100</v>
      </c>
      <c r="P151" s="51">
        <f>Q151+R151</f>
        <v>685000</v>
      </c>
      <c r="Q151" s="51"/>
      <c r="R151" s="51">
        <f>ROUND(O151*0.58,-2)</f>
        <v>685000</v>
      </c>
      <c r="S151" s="38">
        <f>O151-P151</f>
        <v>496100</v>
      </c>
      <c r="T151" s="54">
        <f>IF(J151+K151+L151-M151-N151&lt;0,-(J151+K151+L151-M151-N151),0)</f>
        <v>0</v>
      </c>
    </row>
    <row r="152" s="4" customFormat="1" ht="27" customHeight="1" spans="1:20">
      <c r="A152" s="58">
        <v>618003</v>
      </c>
      <c r="B152" s="36" t="s">
        <v>178</v>
      </c>
      <c r="C152" s="36" t="s">
        <v>179</v>
      </c>
      <c r="D152" s="37">
        <v>228</v>
      </c>
      <c r="E152" s="38">
        <f>D152*2000</f>
        <v>456000</v>
      </c>
      <c r="F152" s="37">
        <v>492</v>
      </c>
      <c r="G152" s="38">
        <f>F152*2000</f>
        <v>984000</v>
      </c>
      <c r="H152" s="39">
        <v>0.7</v>
      </c>
      <c r="I152" s="39">
        <v>0.85</v>
      </c>
      <c r="J152" s="38">
        <f t="shared" si="72"/>
        <v>319200</v>
      </c>
      <c r="K152" s="38">
        <f t="shared" si="73"/>
        <v>836400</v>
      </c>
      <c r="L152" s="38"/>
      <c r="M152" s="38">
        <v>820400</v>
      </c>
      <c r="N152" s="38">
        <v>0</v>
      </c>
      <c r="O152" s="38">
        <f t="shared" si="74"/>
        <v>335200</v>
      </c>
      <c r="P152" s="51">
        <f>Q152+R152</f>
        <v>194400</v>
      </c>
      <c r="Q152" s="51"/>
      <c r="R152" s="51">
        <f>ROUND(O152*0.58,-2)</f>
        <v>194400</v>
      </c>
      <c r="S152" s="38">
        <f>O152-P152</f>
        <v>140800</v>
      </c>
      <c r="T152" s="54">
        <f>IF(J152+K152+L152-M152-N152&lt;0,-(J152+K152+L152-M152-N152),0)</f>
        <v>0</v>
      </c>
    </row>
    <row r="153" s="4" customFormat="1" ht="27" customHeight="1" spans="1:20">
      <c r="A153" s="35">
        <v>618005</v>
      </c>
      <c r="B153" s="36" t="s">
        <v>180</v>
      </c>
      <c r="C153" s="36" t="s">
        <v>180</v>
      </c>
      <c r="D153" s="37">
        <v>439</v>
      </c>
      <c r="E153" s="38">
        <f>D153*2000</f>
        <v>878000</v>
      </c>
      <c r="F153" s="37">
        <v>593</v>
      </c>
      <c r="G153" s="38">
        <f>F153*2000</f>
        <v>1186000</v>
      </c>
      <c r="H153" s="39">
        <v>0.7</v>
      </c>
      <c r="I153" s="39">
        <v>0.85</v>
      </c>
      <c r="J153" s="38">
        <f t="shared" si="72"/>
        <v>614600</v>
      </c>
      <c r="K153" s="38">
        <f t="shared" si="73"/>
        <v>1008100</v>
      </c>
      <c r="L153" s="38"/>
      <c r="M153" s="38">
        <v>726600</v>
      </c>
      <c r="N153" s="38">
        <v>0</v>
      </c>
      <c r="O153" s="38">
        <f t="shared" si="74"/>
        <v>896100</v>
      </c>
      <c r="P153" s="51">
        <f>Q153+R153</f>
        <v>519700</v>
      </c>
      <c r="Q153" s="51"/>
      <c r="R153" s="51">
        <f>ROUND(O153*0.58,-2)</f>
        <v>519700</v>
      </c>
      <c r="S153" s="38">
        <f>O153-P153</f>
        <v>376400</v>
      </c>
      <c r="T153" s="54">
        <f>IF(J153+K153+L153-M153-N153&lt;0,-(J153+K153+L153-M153-N153),0)</f>
        <v>0</v>
      </c>
    </row>
    <row r="154" s="4" customFormat="1" ht="27" customHeight="1" spans="1:20">
      <c r="A154" s="35">
        <v>618006</v>
      </c>
      <c r="B154" s="36" t="s">
        <v>181</v>
      </c>
      <c r="C154" s="36" t="s">
        <v>181</v>
      </c>
      <c r="D154" s="37">
        <v>51</v>
      </c>
      <c r="E154" s="38">
        <f>D154*2000</f>
        <v>102000</v>
      </c>
      <c r="F154" s="37">
        <v>61</v>
      </c>
      <c r="G154" s="38">
        <f>F154*2000</f>
        <v>122000</v>
      </c>
      <c r="H154" s="39">
        <v>0.7</v>
      </c>
      <c r="I154" s="39">
        <v>0.85</v>
      </c>
      <c r="J154" s="38">
        <f t="shared" si="72"/>
        <v>71400</v>
      </c>
      <c r="K154" s="38">
        <f t="shared" si="73"/>
        <v>103700</v>
      </c>
      <c r="L154" s="38"/>
      <c r="M154" s="38">
        <v>117600</v>
      </c>
      <c r="N154" s="38">
        <v>0</v>
      </c>
      <c r="O154" s="38">
        <f t="shared" si="74"/>
        <v>57500</v>
      </c>
      <c r="P154" s="51">
        <f>Q154+R154</f>
        <v>33400</v>
      </c>
      <c r="Q154" s="51"/>
      <c r="R154" s="51">
        <f>ROUND(O154*0.58,-2)</f>
        <v>33400</v>
      </c>
      <c r="S154" s="38">
        <f>O154-P154</f>
        <v>24100</v>
      </c>
      <c r="T154" s="54">
        <f>IF(J154+K154+L154-M154-N154&lt;0,-(J154+K154+L154-M154-N154),0)</f>
        <v>0</v>
      </c>
    </row>
    <row r="155" s="4" customFormat="1" ht="27" customHeight="1" spans="1:20">
      <c r="A155" s="35">
        <v>618009</v>
      </c>
      <c r="B155" s="36" t="s">
        <v>182</v>
      </c>
      <c r="C155" s="36" t="s">
        <v>182</v>
      </c>
      <c r="D155" s="37">
        <v>99</v>
      </c>
      <c r="E155" s="38">
        <f>D155*2000</f>
        <v>198000</v>
      </c>
      <c r="F155" s="37">
        <v>222</v>
      </c>
      <c r="G155" s="38">
        <f>F155*2000</f>
        <v>444000</v>
      </c>
      <c r="H155" s="39">
        <v>0.7</v>
      </c>
      <c r="I155" s="39">
        <v>0.85</v>
      </c>
      <c r="J155" s="38">
        <f t="shared" si="72"/>
        <v>138600</v>
      </c>
      <c r="K155" s="38">
        <f t="shared" si="73"/>
        <v>377400</v>
      </c>
      <c r="L155" s="38"/>
      <c r="M155" s="38">
        <v>259000</v>
      </c>
      <c r="N155" s="38">
        <v>0</v>
      </c>
      <c r="O155" s="38">
        <f t="shared" si="74"/>
        <v>257000</v>
      </c>
      <c r="P155" s="51">
        <f>Q155+R155</f>
        <v>149100</v>
      </c>
      <c r="Q155" s="51"/>
      <c r="R155" s="51">
        <f>ROUND(O155*0.58,-2)</f>
        <v>149100</v>
      </c>
      <c r="S155" s="38">
        <f>O155-P155</f>
        <v>107900</v>
      </c>
      <c r="T155" s="54">
        <f>IF(J155+K155+L155-M155-N155&lt;0,-(J155+K155+L155-M155-N155),0)</f>
        <v>0</v>
      </c>
    </row>
    <row r="156" s="4" customFormat="1" ht="30" customHeight="1" spans="1:20">
      <c r="A156" s="32">
        <v>618007</v>
      </c>
      <c r="B156" s="33" t="s">
        <v>183</v>
      </c>
      <c r="C156" s="33" t="s">
        <v>183</v>
      </c>
      <c r="D156" s="34">
        <f t="shared" ref="D156:T156" si="80">D157</f>
        <v>26</v>
      </c>
      <c r="E156" s="34">
        <f t="shared" si="80"/>
        <v>52000</v>
      </c>
      <c r="F156" s="34">
        <f t="shared" si="80"/>
        <v>27</v>
      </c>
      <c r="G156" s="34">
        <f t="shared" si="80"/>
        <v>54000</v>
      </c>
      <c r="H156" s="34"/>
      <c r="I156" s="39"/>
      <c r="J156" s="34">
        <f t="shared" si="80"/>
        <v>36400</v>
      </c>
      <c r="K156" s="34">
        <f t="shared" si="80"/>
        <v>54000</v>
      </c>
      <c r="L156" s="34">
        <f t="shared" si="80"/>
        <v>0</v>
      </c>
      <c r="M156" s="34">
        <f t="shared" si="80"/>
        <v>36400</v>
      </c>
      <c r="N156" s="34">
        <f t="shared" si="80"/>
        <v>0</v>
      </c>
      <c r="O156" s="34">
        <f t="shared" si="80"/>
        <v>54000</v>
      </c>
      <c r="P156" s="50">
        <f t="shared" si="80"/>
        <v>31300</v>
      </c>
      <c r="Q156" s="50">
        <f t="shared" si="80"/>
        <v>0</v>
      </c>
      <c r="R156" s="50">
        <f t="shared" si="80"/>
        <v>31300</v>
      </c>
      <c r="S156" s="34">
        <f t="shared" si="80"/>
        <v>22700</v>
      </c>
      <c r="T156" s="53">
        <f t="shared" si="80"/>
        <v>0</v>
      </c>
    </row>
    <row r="157" s="4" customFormat="1" ht="30" customHeight="1" spans="1:20">
      <c r="A157" s="35">
        <v>618007</v>
      </c>
      <c r="B157" s="36" t="s">
        <v>183</v>
      </c>
      <c r="C157" s="36" t="s">
        <v>183</v>
      </c>
      <c r="D157" s="37">
        <v>26</v>
      </c>
      <c r="E157" s="38">
        <f>D157*2000</f>
        <v>52000</v>
      </c>
      <c r="F157" s="37">
        <v>27</v>
      </c>
      <c r="G157" s="38">
        <f>F157*2000</f>
        <v>54000</v>
      </c>
      <c r="H157" s="39">
        <v>0.7</v>
      </c>
      <c r="I157" s="39">
        <v>1</v>
      </c>
      <c r="J157" s="38">
        <f t="shared" si="72"/>
        <v>36400</v>
      </c>
      <c r="K157" s="38">
        <f t="shared" si="73"/>
        <v>54000</v>
      </c>
      <c r="L157" s="38"/>
      <c r="M157" s="38">
        <v>36400</v>
      </c>
      <c r="N157" s="38">
        <v>0</v>
      </c>
      <c r="O157" s="38">
        <f t="shared" si="74"/>
        <v>54000</v>
      </c>
      <c r="P157" s="51">
        <f>Q157+R157</f>
        <v>31300</v>
      </c>
      <c r="Q157" s="51"/>
      <c r="R157" s="51">
        <f>ROUND(O157*0.58,-2)</f>
        <v>31300</v>
      </c>
      <c r="S157" s="38">
        <f>O157-P157</f>
        <v>22700</v>
      </c>
      <c r="T157" s="54">
        <f>IF(J157+K157+L157-M157-N157&lt;0,-(J157+K157+L157-M157-N157),0)</f>
        <v>0</v>
      </c>
    </row>
    <row r="158" s="4" customFormat="1" ht="30" customHeight="1" spans="1:20">
      <c r="A158" s="32">
        <v>618008</v>
      </c>
      <c r="B158" s="33" t="s">
        <v>184</v>
      </c>
      <c r="C158" s="33" t="s">
        <v>184</v>
      </c>
      <c r="D158" s="34">
        <f t="shared" ref="D158:T158" si="81">D159</f>
        <v>31</v>
      </c>
      <c r="E158" s="34">
        <f t="shared" si="81"/>
        <v>62000</v>
      </c>
      <c r="F158" s="34">
        <f t="shared" si="81"/>
        <v>22</v>
      </c>
      <c r="G158" s="34">
        <f t="shared" si="81"/>
        <v>44000</v>
      </c>
      <c r="H158" s="34"/>
      <c r="I158" s="39"/>
      <c r="J158" s="34">
        <f t="shared" si="81"/>
        <v>43400</v>
      </c>
      <c r="K158" s="34">
        <f t="shared" si="81"/>
        <v>44000</v>
      </c>
      <c r="L158" s="34">
        <f t="shared" si="81"/>
        <v>0</v>
      </c>
      <c r="M158" s="34">
        <f t="shared" si="81"/>
        <v>43400</v>
      </c>
      <c r="N158" s="34">
        <f t="shared" si="81"/>
        <v>0</v>
      </c>
      <c r="O158" s="34">
        <f t="shared" si="81"/>
        <v>44000</v>
      </c>
      <c r="P158" s="50">
        <f t="shared" si="81"/>
        <v>25500</v>
      </c>
      <c r="Q158" s="50">
        <f t="shared" si="81"/>
        <v>0</v>
      </c>
      <c r="R158" s="50">
        <f t="shared" si="81"/>
        <v>25500</v>
      </c>
      <c r="S158" s="34">
        <f t="shared" si="81"/>
        <v>18500</v>
      </c>
      <c r="T158" s="53">
        <f t="shared" si="81"/>
        <v>0</v>
      </c>
    </row>
    <row r="159" s="4" customFormat="1" ht="30" customHeight="1" spans="1:20">
      <c r="A159" s="35">
        <v>618008</v>
      </c>
      <c r="B159" s="36" t="s">
        <v>184</v>
      </c>
      <c r="C159" s="36" t="s">
        <v>184</v>
      </c>
      <c r="D159" s="37">
        <v>31</v>
      </c>
      <c r="E159" s="38">
        <f>D159*2000</f>
        <v>62000</v>
      </c>
      <c r="F159" s="37">
        <v>22</v>
      </c>
      <c r="G159" s="38">
        <f>F159*2000</f>
        <v>44000</v>
      </c>
      <c r="H159" s="39">
        <v>0.7</v>
      </c>
      <c r="I159" s="39">
        <v>1</v>
      </c>
      <c r="J159" s="38">
        <f t="shared" si="72"/>
        <v>43400</v>
      </c>
      <c r="K159" s="38">
        <f t="shared" si="73"/>
        <v>44000</v>
      </c>
      <c r="L159" s="38"/>
      <c r="M159" s="38">
        <v>43400</v>
      </c>
      <c r="N159" s="38">
        <v>0</v>
      </c>
      <c r="O159" s="38">
        <f t="shared" si="74"/>
        <v>44000</v>
      </c>
      <c r="P159" s="51">
        <f>Q159+R159</f>
        <v>25500</v>
      </c>
      <c r="Q159" s="51"/>
      <c r="R159" s="51">
        <f>ROUND(O159*0.58,-2)</f>
        <v>25500</v>
      </c>
      <c r="S159" s="38">
        <f>O159-P159</f>
        <v>18500</v>
      </c>
      <c r="T159" s="54">
        <f>IF(J159+K159+L159-M159-N159&lt;0,-(J159+K159+L159-M159-N159),0)</f>
        <v>0</v>
      </c>
    </row>
    <row r="160" s="4" customFormat="1" ht="27" customHeight="1" spans="1:20">
      <c r="A160" s="32">
        <v>618004</v>
      </c>
      <c r="B160" s="33" t="s">
        <v>185</v>
      </c>
      <c r="C160" s="33" t="s">
        <v>185</v>
      </c>
      <c r="D160" s="34">
        <f t="shared" ref="D160:T160" si="82">D161</f>
        <v>488</v>
      </c>
      <c r="E160" s="34">
        <f t="shared" si="82"/>
        <v>976000</v>
      </c>
      <c r="F160" s="34">
        <f t="shared" si="82"/>
        <v>847</v>
      </c>
      <c r="G160" s="34">
        <f t="shared" si="82"/>
        <v>1694000</v>
      </c>
      <c r="H160" s="34"/>
      <c r="I160" s="39"/>
      <c r="J160" s="34">
        <f t="shared" si="82"/>
        <v>683200</v>
      </c>
      <c r="K160" s="34">
        <f t="shared" si="82"/>
        <v>1439900</v>
      </c>
      <c r="L160" s="34">
        <f t="shared" si="82"/>
        <v>0</v>
      </c>
      <c r="M160" s="34">
        <f t="shared" si="82"/>
        <v>1292200</v>
      </c>
      <c r="N160" s="34">
        <f t="shared" si="82"/>
        <v>0</v>
      </c>
      <c r="O160" s="34">
        <f t="shared" si="82"/>
        <v>830900</v>
      </c>
      <c r="P160" s="50">
        <f t="shared" si="82"/>
        <v>481900</v>
      </c>
      <c r="Q160" s="50">
        <f t="shared" si="82"/>
        <v>0</v>
      </c>
      <c r="R160" s="50">
        <f t="shared" si="82"/>
        <v>481900</v>
      </c>
      <c r="S160" s="34">
        <f t="shared" si="82"/>
        <v>349000</v>
      </c>
      <c r="T160" s="53">
        <f t="shared" si="82"/>
        <v>0</v>
      </c>
    </row>
    <row r="161" s="4" customFormat="1" ht="27" customHeight="1" spans="1:20">
      <c r="A161" s="35">
        <v>618004</v>
      </c>
      <c r="B161" s="36" t="s">
        <v>185</v>
      </c>
      <c r="C161" s="36" t="s">
        <v>185</v>
      </c>
      <c r="D161" s="37">
        <v>488</v>
      </c>
      <c r="E161" s="38">
        <f>D161*2000</f>
        <v>976000</v>
      </c>
      <c r="F161" s="37">
        <v>847</v>
      </c>
      <c r="G161" s="38">
        <f>F161*2000</f>
        <v>1694000</v>
      </c>
      <c r="H161" s="39">
        <v>0.7</v>
      </c>
      <c r="I161" s="39">
        <v>0.85</v>
      </c>
      <c r="J161" s="38">
        <f t="shared" si="72"/>
        <v>683200</v>
      </c>
      <c r="K161" s="38">
        <f t="shared" si="73"/>
        <v>1439900</v>
      </c>
      <c r="L161" s="38"/>
      <c r="M161" s="38">
        <v>1292200</v>
      </c>
      <c r="N161" s="38">
        <v>0</v>
      </c>
      <c r="O161" s="38">
        <f t="shared" si="74"/>
        <v>830900</v>
      </c>
      <c r="P161" s="51">
        <f>Q161+R161</f>
        <v>481900</v>
      </c>
      <c r="Q161" s="51"/>
      <c r="R161" s="51">
        <f>ROUND(O161*0.58,-2)</f>
        <v>481900</v>
      </c>
      <c r="S161" s="38">
        <f>O161-P161</f>
        <v>349000</v>
      </c>
      <c r="T161" s="54">
        <f>IF(J161+K161+L161-M161-N161&lt;0,-(J161+K161+L161-M161-N161),0)</f>
        <v>0</v>
      </c>
    </row>
    <row r="162" s="4" customFormat="1" ht="27" customHeight="1" spans="1:20">
      <c r="A162" s="32">
        <v>619</v>
      </c>
      <c r="B162" s="33" t="s">
        <v>186</v>
      </c>
      <c r="C162" s="33" t="s">
        <v>186</v>
      </c>
      <c r="D162" s="34">
        <f t="shared" ref="D162:T162" si="83">SUM(D163:D165)</f>
        <v>686</v>
      </c>
      <c r="E162" s="34">
        <f t="shared" si="83"/>
        <v>1372000</v>
      </c>
      <c r="F162" s="34">
        <f t="shared" si="83"/>
        <v>923</v>
      </c>
      <c r="G162" s="34">
        <f t="shared" si="83"/>
        <v>1846000</v>
      </c>
      <c r="H162" s="34"/>
      <c r="I162" s="39"/>
      <c r="J162" s="34">
        <f t="shared" si="83"/>
        <v>960400</v>
      </c>
      <c r="K162" s="34">
        <f t="shared" si="83"/>
        <v>1569100</v>
      </c>
      <c r="L162" s="34">
        <f t="shared" si="83"/>
        <v>0</v>
      </c>
      <c r="M162" s="34">
        <f t="shared" si="83"/>
        <v>1113000</v>
      </c>
      <c r="N162" s="34">
        <f t="shared" si="83"/>
        <v>0</v>
      </c>
      <c r="O162" s="34">
        <f t="shared" si="83"/>
        <v>1416500</v>
      </c>
      <c r="P162" s="50">
        <f t="shared" si="83"/>
        <v>821600</v>
      </c>
      <c r="Q162" s="50">
        <f t="shared" si="83"/>
        <v>0</v>
      </c>
      <c r="R162" s="50">
        <f t="shared" si="83"/>
        <v>821600</v>
      </c>
      <c r="S162" s="34">
        <f t="shared" si="83"/>
        <v>594900</v>
      </c>
      <c r="T162" s="53">
        <f t="shared" si="83"/>
        <v>0</v>
      </c>
    </row>
    <row r="163" s="4" customFormat="1" ht="27" customHeight="1" spans="1:20">
      <c r="A163" s="35">
        <v>619001</v>
      </c>
      <c r="B163" s="36" t="s">
        <v>187</v>
      </c>
      <c r="C163" s="36" t="s">
        <v>188</v>
      </c>
      <c r="D163" s="37">
        <v>655</v>
      </c>
      <c r="E163" s="38">
        <f>D163*2000</f>
        <v>1310000</v>
      </c>
      <c r="F163" s="37">
        <v>861</v>
      </c>
      <c r="G163" s="38">
        <f>F163*2000</f>
        <v>1722000</v>
      </c>
      <c r="H163" s="39">
        <v>0.7</v>
      </c>
      <c r="I163" s="39">
        <v>0.85</v>
      </c>
      <c r="J163" s="38">
        <f t="shared" si="72"/>
        <v>917000</v>
      </c>
      <c r="K163" s="38">
        <f t="shared" si="73"/>
        <v>1463700</v>
      </c>
      <c r="L163" s="38"/>
      <c r="M163" s="38">
        <v>1030400</v>
      </c>
      <c r="N163" s="38">
        <v>0</v>
      </c>
      <c r="O163" s="38">
        <f t="shared" si="74"/>
        <v>1350300</v>
      </c>
      <c r="P163" s="51">
        <f>Q163+R163</f>
        <v>783200</v>
      </c>
      <c r="Q163" s="51"/>
      <c r="R163" s="51">
        <f>ROUND(O163*0.58,-2)</f>
        <v>783200</v>
      </c>
      <c r="S163" s="38">
        <f>O163-P163</f>
        <v>567100</v>
      </c>
      <c r="T163" s="54">
        <f>IF(J163+K163+L163-M163-N163&lt;0,-(J163+K163+L163-M163-N163),0)</f>
        <v>0</v>
      </c>
    </row>
    <row r="164" s="4" customFormat="1" ht="27" customHeight="1" spans="1:20">
      <c r="A164" s="35">
        <v>619004</v>
      </c>
      <c r="B164" s="36" t="s">
        <v>189</v>
      </c>
      <c r="C164" s="36" t="s">
        <v>190</v>
      </c>
      <c r="D164" s="37">
        <v>21</v>
      </c>
      <c r="E164" s="38">
        <f>D164*2000</f>
        <v>42000</v>
      </c>
      <c r="F164" s="37">
        <v>48</v>
      </c>
      <c r="G164" s="38">
        <f>F164*2000</f>
        <v>96000</v>
      </c>
      <c r="H164" s="39">
        <v>0.7</v>
      </c>
      <c r="I164" s="39">
        <v>0.85</v>
      </c>
      <c r="J164" s="38">
        <f t="shared" si="72"/>
        <v>29400</v>
      </c>
      <c r="K164" s="38">
        <f t="shared" si="73"/>
        <v>81600</v>
      </c>
      <c r="L164" s="38"/>
      <c r="M164" s="38">
        <v>54600</v>
      </c>
      <c r="N164" s="38">
        <v>0</v>
      </c>
      <c r="O164" s="38">
        <f t="shared" si="74"/>
        <v>56400</v>
      </c>
      <c r="P164" s="51">
        <f>Q164+R164</f>
        <v>32700</v>
      </c>
      <c r="Q164" s="51"/>
      <c r="R164" s="51">
        <f>ROUND(O164*0.58,-2)</f>
        <v>32700</v>
      </c>
      <c r="S164" s="38">
        <f>O164-P164</f>
        <v>23700</v>
      </c>
      <c r="T164" s="54">
        <f>IF(J164+K164+L164-M164-N164&lt;0,-(J164+K164+L164-M164-N164),0)</f>
        <v>0</v>
      </c>
    </row>
    <row r="165" s="4" customFormat="1" ht="27" customHeight="1" spans="1:20">
      <c r="A165" s="35">
        <v>619002</v>
      </c>
      <c r="B165" s="36" t="s">
        <v>191</v>
      </c>
      <c r="C165" s="36" t="s">
        <v>191</v>
      </c>
      <c r="D165" s="37">
        <v>10</v>
      </c>
      <c r="E165" s="38">
        <f>D165*2000</f>
        <v>20000</v>
      </c>
      <c r="F165" s="37">
        <v>14</v>
      </c>
      <c r="G165" s="38">
        <f>F165*2000</f>
        <v>28000</v>
      </c>
      <c r="H165" s="39">
        <v>0.7</v>
      </c>
      <c r="I165" s="39">
        <v>0.85</v>
      </c>
      <c r="J165" s="38">
        <f t="shared" si="72"/>
        <v>14000</v>
      </c>
      <c r="K165" s="38">
        <f t="shared" si="73"/>
        <v>23800</v>
      </c>
      <c r="L165" s="38"/>
      <c r="M165" s="38">
        <v>28000</v>
      </c>
      <c r="N165" s="38">
        <v>0</v>
      </c>
      <c r="O165" s="38">
        <f t="shared" si="74"/>
        <v>9800</v>
      </c>
      <c r="P165" s="51">
        <f>Q165+R165</f>
        <v>5700</v>
      </c>
      <c r="Q165" s="51"/>
      <c r="R165" s="51">
        <f>ROUND(O165*0.58,-2)</f>
        <v>5700</v>
      </c>
      <c r="S165" s="38">
        <f>O165-P165</f>
        <v>4100</v>
      </c>
      <c r="T165" s="54">
        <f>IF(J165+K165+L165-M165-N165&lt;0,-(J165+K165+L165-M165-N165),0)</f>
        <v>0</v>
      </c>
    </row>
    <row r="166" s="4" customFormat="1" ht="27" customHeight="1" spans="1:20">
      <c r="A166" s="32">
        <v>619003</v>
      </c>
      <c r="B166" s="33" t="s">
        <v>192</v>
      </c>
      <c r="C166" s="33" t="s">
        <v>192</v>
      </c>
      <c r="D166" s="34">
        <f t="shared" ref="D166:T166" si="84">D167</f>
        <v>143</v>
      </c>
      <c r="E166" s="34">
        <f t="shared" si="84"/>
        <v>286000</v>
      </c>
      <c r="F166" s="34">
        <f t="shared" si="84"/>
        <v>131</v>
      </c>
      <c r="G166" s="34">
        <f t="shared" si="84"/>
        <v>262000</v>
      </c>
      <c r="H166" s="34"/>
      <c r="I166" s="39"/>
      <c r="J166" s="34">
        <f t="shared" si="84"/>
        <v>200200</v>
      </c>
      <c r="K166" s="34">
        <f t="shared" si="84"/>
        <v>262000</v>
      </c>
      <c r="L166" s="34">
        <f t="shared" si="84"/>
        <v>0</v>
      </c>
      <c r="M166" s="34">
        <f t="shared" si="84"/>
        <v>187600</v>
      </c>
      <c r="N166" s="34">
        <f t="shared" si="84"/>
        <v>0</v>
      </c>
      <c r="O166" s="34">
        <f t="shared" si="84"/>
        <v>274600</v>
      </c>
      <c r="P166" s="50">
        <f t="shared" si="84"/>
        <v>159300</v>
      </c>
      <c r="Q166" s="50">
        <f t="shared" si="84"/>
        <v>0</v>
      </c>
      <c r="R166" s="50">
        <f t="shared" si="84"/>
        <v>159300</v>
      </c>
      <c r="S166" s="34">
        <f t="shared" si="84"/>
        <v>115300</v>
      </c>
      <c r="T166" s="53">
        <f t="shared" si="84"/>
        <v>0</v>
      </c>
    </row>
    <row r="167" s="4" customFormat="1" ht="27" customHeight="1" spans="1:20">
      <c r="A167" s="35">
        <v>619003</v>
      </c>
      <c r="B167" s="36" t="s">
        <v>192</v>
      </c>
      <c r="C167" s="36" t="s">
        <v>192</v>
      </c>
      <c r="D167" s="37">
        <v>143</v>
      </c>
      <c r="E167" s="38">
        <f>D167*2000</f>
        <v>286000</v>
      </c>
      <c r="F167" s="37">
        <v>131</v>
      </c>
      <c r="G167" s="38">
        <f>F167*2000</f>
        <v>262000</v>
      </c>
      <c r="H167" s="39">
        <v>0.7</v>
      </c>
      <c r="I167" s="39">
        <v>1</v>
      </c>
      <c r="J167" s="38">
        <f t="shared" si="72"/>
        <v>200200</v>
      </c>
      <c r="K167" s="38">
        <f t="shared" si="73"/>
        <v>262000</v>
      </c>
      <c r="L167" s="38"/>
      <c r="M167" s="38">
        <v>187600</v>
      </c>
      <c r="N167" s="38">
        <v>0</v>
      </c>
      <c r="O167" s="38">
        <f t="shared" si="74"/>
        <v>274600</v>
      </c>
      <c r="P167" s="51">
        <f>Q167+R167</f>
        <v>159300</v>
      </c>
      <c r="Q167" s="51"/>
      <c r="R167" s="51">
        <f>ROUND(O167*0.58,-2)</f>
        <v>159300</v>
      </c>
      <c r="S167" s="38">
        <f>O167-P167</f>
        <v>115300</v>
      </c>
      <c r="T167" s="54">
        <f>IF(J167+K167+L167-M167-N167&lt;0,-(J167+K167+L167-M167-N167),0)</f>
        <v>0</v>
      </c>
    </row>
    <row r="168" s="4" customFormat="1" ht="27" customHeight="1" spans="1:20">
      <c r="A168" s="32">
        <v>620</v>
      </c>
      <c r="B168" s="33" t="s">
        <v>193</v>
      </c>
      <c r="C168" s="33" t="s">
        <v>193</v>
      </c>
      <c r="D168" s="34">
        <f t="shared" ref="D168:T168" si="85">SUM(D169:D172)</f>
        <v>1022</v>
      </c>
      <c r="E168" s="34">
        <f t="shared" si="85"/>
        <v>2044000</v>
      </c>
      <c r="F168" s="34">
        <f t="shared" si="85"/>
        <v>1294</v>
      </c>
      <c r="G168" s="34">
        <f t="shared" si="85"/>
        <v>2588000</v>
      </c>
      <c r="H168" s="34"/>
      <c r="I168" s="39"/>
      <c r="J168" s="34">
        <f t="shared" si="85"/>
        <v>1430800</v>
      </c>
      <c r="K168" s="34">
        <f t="shared" si="85"/>
        <v>2199800</v>
      </c>
      <c r="L168" s="34">
        <f t="shared" si="85"/>
        <v>0</v>
      </c>
      <c r="M168" s="34">
        <f t="shared" si="85"/>
        <v>1820000</v>
      </c>
      <c r="N168" s="34">
        <f t="shared" si="85"/>
        <v>0</v>
      </c>
      <c r="O168" s="34">
        <f t="shared" si="85"/>
        <v>1810600</v>
      </c>
      <c r="P168" s="50">
        <f t="shared" si="85"/>
        <v>1050200</v>
      </c>
      <c r="Q168" s="50">
        <f t="shared" si="85"/>
        <v>0</v>
      </c>
      <c r="R168" s="50">
        <f t="shared" si="85"/>
        <v>1050200</v>
      </c>
      <c r="S168" s="34">
        <f t="shared" si="85"/>
        <v>760400</v>
      </c>
      <c r="T168" s="53">
        <f t="shared" si="85"/>
        <v>0</v>
      </c>
    </row>
    <row r="169" s="4" customFormat="1" ht="27" customHeight="1" spans="1:20">
      <c r="A169" s="58">
        <v>620001</v>
      </c>
      <c r="B169" s="36" t="s">
        <v>194</v>
      </c>
      <c r="C169" s="36" t="s">
        <v>195</v>
      </c>
      <c r="D169" s="37">
        <v>706</v>
      </c>
      <c r="E169" s="38">
        <f>D169*2000</f>
        <v>1412000</v>
      </c>
      <c r="F169" s="37">
        <v>839</v>
      </c>
      <c r="G169" s="38">
        <f>F169*2000</f>
        <v>1678000</v>
      </c>
      <c r="H169" s="39">
        <v>0.7</v>
      </c>
      <c r="I169" s="39">
        <v>0.85</v>
      </c>
      <c r="J169" s="38">
        <f t="shared" si="72"/>
        <v>988400</v>
      </c>
      <c r="K169" s="38">
        <f t="shared" si="73"/>
        <v>1426300</v>
      </c>
      <c r="L169" s="38"/>
      <c r="M169" s="38">
        <v>1160600</v>
      </c>
      <c r="N169" s="38">
        <v>0</v>
      </c>
      <c r="O169" s="38">
        <f t="shared" si="74"/>
        <v>1254100</v>
      </c>
      <c r="P169" s="51">
        <f>Q169+R169</f>
        <v>727400</v>
      </c>
      <c r="Q169" s="51"/>
      <c r="R169" s="51">
        <f>ROUND(O169*0.58,-2)</f>
        <v>727400</v>
      </c>
      <c r="S169" s="38">
        <f>O169-P169</f>
        <v>526700</v>
      </c>
      <c r="T169" s="54">
        <f>IF(J169+K169+L169-M169-N169&lt;0,-(J169+K169+L169-M169-N169),0)</f>
        <v>0</v>
      </c>
    </row>
    <row r="170" s="4" customFormat="1" ht="27" customHeight="1" spans="1:20">
      <c r="A170" s="58">
        <v>620002</v>
      </c>
      <c r="B170" s="36" t="s">
        <v>196</v>
      </c>
      <c r="C170" s="36" t="s">
        <v>196</v>
      </c>
      <c r="D170" s="37">
        <v>233</v>
      </c>
      <c r="E170" s="38">
        <f>D170*2000</f>
        <v>466000</v>
      </c>
      <c r="F170" s="37">
        <v>369</v>
      </c>
      <c r="G170" s="38">
        <f>F170*2000</f>
        <v>738000</v>
      </c>
      <c r="H170" s="39">
        <v>0.7</v>
      </c>
      <c r="I170" s="39">
        <v>0.85</v>
      </c>
      <c r="J170" s="38">
        <f t="shared" si="72"/>
        <v>326200</v>
      </c>
      <c r="K170" s="38">
        <f t="shared" si="73"/>
        <v>627300</v>
      </c>
      <c r="L170" s="38"/>
      <c r="M170" s="38">
        <v>505400</v>
      </c>
      <c r="N170" s="38">
        <v>0</v>
      </c>
      <c r="O170" s="38">
        <f t="shared" si="74"/>
        <v>448100</v>
      </c>
      <c r="P170" s="51">
        <f>Q170+R170</f>
        <v>259900</v>
      </c>
      <c r="Q170" s="51"/>
      <c r="R170" s="51">
        <f>ROUND(O170*0.58,-2)</f>
        <v>259900</v>
      </c>
      <c r="S170" s="38">
        <f>O170-P170</f>
        <v>188200</v>
      </c>
      <c r="T170" s="54">
        <f>IF(J170+K170+L170-M170-N170&lt;0,-(J170+K170+L170-M170-N170),0)</f>
        <v>0</v>
      </c>
    </row>
    <row r="171" s="4" customFormat="1" ht="27" customHeight="1" spans="1:20">
      <c r="A171" s="63">
        <v>620003</v>
      </c>
      <c r="B171" s="56" t="s">
        <v>197</v>
      </c>
      <c r="C171" s="56" t="s">
        <v>198</v>
      </c>
      <c r="D171" s="37">
        <v>60</v>
      </c>
      <c r="E171" s="38">
        <f>D171*2000</f>
        <v>120000</v>
      </c>
      <c r="F171" s="37">
        <v>42</v>
      </c>
      <c r="G171" s="38">
        <f>F171*2000</f>
        <v>84000</v>
      </c>
      <c r="H171" s="39">
        <v>0.7</v>
      </c>
      <c r="I171" s="39">
        <v>0.85</v>
      </c>
      <c r="J171" s="38">
        <f t="shared" si="72"/>
        <v>84000</v>
      </c>
      <c r="K171" s="38">
        <f t="shared" si="73"/>
        <v>71400</v>
      </c>
      <c r="L171" s="38"/>
      <c r="M171" s="38">
        <v>74200</v>
      </c>
      <c r="N171" s="38">
        <v>0</v>
      </c>
      <c r="O171" s="38">
        <f t="shared" si="74"/>
        <v>81200</v>
      </c>
      <c r="P171" s="51">
        <f>Q171+R171</f>
        <v>47100</v>
      </c>
      <c r="Q171" s="51"/>
      <c r="R171" s="51">
        <f>ROUND(O171*0.58,-2)</f>
        <v>47100</v>
      </c>
      <c r="S171" s="38">
        <f>O171-P171</f>
        <v>34100</v>
      </c>
      <c r="T171" s="54">
        <f>IF(J171+K171+L171-M171-N171&lt;0,-(J171+K171+L171-M171-N171),0)</f>
        <v>0</v>
      </c>
    </row>
    <row r="172" s="4" customFormat="1" ht="27" customHeight="1" spans="1:20">
      <c r="A172" s="58">
        <v>620003</v>
      </c>
      <c r="B172" s="36" t="s">
        <v>197</v>
      </c>
      <c r="C172" s="36" t="s">
        <v>199</v>
      </c>
      <c r="D172" s="37">
        <v>23</v>
      </c>
      <c r="E172" s="38">
        <f>D172*2000</f>
        <v>46000</v>
      </c>
      <c r="F172" s="37">
        <v>44</v>
      </c>
      <c r="G172" s="38">
        <f>F172*2000</f>
        <v>88000</v>
      </c>
      <c r="H172" s="39">
        <v>0.7</v>
      </c>
      <c r="I172" s="39">
        <v>0.85</v>
      </c>
      <c r="J172" s="38">
        <f t="shared" si="72"/>
        <v>32200</v>
      </c>
      <c r="K172" s="38">
        <f t="shared" si="73"/>
        <v>74800</v>
      </c>
      <c r="L172" s="38"/>
      <c r="M172" s="38">
        <v>79800</v>
      </c>
      <c r="N172" s="38">
        <v>0</v>
      </c>
      <c r="O172" s="38">
        <f t="shared" si="74"/>
        <v>27200</v>
      </c>
      <c r="P172" s="51">
        <f>Q172+R172</f>
        <v>15800</v>
      </c>
      <c r="Q172" s="51"/>
      <c r="R172" s="51">
        <f>ROUND(O172*0.58,-2)</f>
        <v>15800</v>
      </c>
      <c r="S172" s="38">
        <f>O172-P172</f>
        <v>11400</v>
      </c>
      <c r="T172" s="54">
        <f>IF(J172+K172+L172-M172-N172&lt;0,-(J172+K172+L172-M172-N172),0)</f>
        <v>0</v>
      </c>
    </row>
    <row r="173" s="4" customFormat="1" ht="27" customHeight="1" spans="1:20">
      <c r="A173" s="32">
        <v>620006</v>
      </c>
      <c r="B173" s="33" t="s">
        <v>200</v>
      </c>
      <c r="C173" s="33" t="s">
        <v>200</v>
      </c>
      <c r="D173" s="34">
        <f t="shared" ref="D173:T173" si="86">D174</f>
        <v>2</v>
      </c>
      <c r="E173" s="34">
        <f t="shared" si="86"/>
        <v>4000</v>
      </c>
      <c r="F173" s="34">
        <f t="shared" si="86"/>
        <v>2</v>
      </c>
      <c r="G173" s="34">
        <f t="shared" si="86"/>
        <v>4000</v>
      </c>
      <c r="H173" s="34"/>
      <c r="I173" s="39"/>
      <c r="J173" s="34">
        <f t="shared" si="86"/>
        <v>2800</v>
      </c>
      <c r="K173" s="34">
        <f t="shared" si="86"/>
        <v>4000</v>
      </c>
      <c r="L173" s="34">
        <f t="shared" si="86"/>
        <v>0</v>
      </c>
      <c r="M173" s="34">
        <f t="shared" si="86"/>
        <v>4200</v>
      </c>
      <c r="N173" s="34">
        <f t="shared" si="86"/>
        <v>0</v>
      </c>
      <c r="O173" s="34">
        <f t="shared" si="86"/>
        <v>2600</v>
      </c>
      <c r="P173" s="50">
        <f t="shared" si="86"/>
        <v>1500</v>
      </c>
      <c r="Q173" s="50">
        <f t="shared" si="86"/>
        <v>0</v>
      </c>
      <c r="R173" s="50">
        <f t="shared" si="86"/>
        <v>1500</v>
      </c>
      <c r="S173" s="34">
        <f t="shared" si="86"/>
        <v>1100</v>
      </c>
      <c r="T173" s="53">
        <f t="shared" si="86"/>
        <v>0</v>
      </c>
    </row>
    <row r="174" s="4" customFormat="1" ht="27" customHeight="1" spans="1:20">
      <c r="A174" s="35">
        <v>620006</v>
      </c>
      <c r="B174" s="36" t="s">
        <v>200</v>
      </c>
      <c r="C174" s="36" t="s">
        <v>200</v>
      </c>
      <c r="D174" s="37">
        <v>2</v>
      </c>
      <c r="E174" s="38">
        <f>D174*2000</f>
        <v>4000</v>
      </c>
      <c r="F174" s="37">
        <v>2</v>
      </c>
      <c r="G174" s="38">
        <f>F174*2000</f>
        <v>4000</v>
      </c>
      <c r="H174" s="39">
        <v>0.7</v>
      </c>
      <c r="I174" s="39">
        <v>1</v>
      </c>
      <c r="J174" s="38">
        <f t="shared" si="72"/>
        <v>2800</v>
      </c>
      <c r="K174" s="38">
        <f t="shared" si="73"/>
        <v>4000</v>
      </c>
      <c r="L174" s="38"/>
      <c r="M174" s="38">
        <v>4200</v>
      </c>
      <c r="N174" s="38">
        <v>0</v>
      </c>
      <c r="O174" s="38">
        <f t="shared" si="74"/>
        <v>2600</v>
      </c>
      <c r="P174" s="51">
        <f>Q174+R174</f>
        <v>1500</v>
      </c>
      <c r="Q174" s="51"/>
      <c r="R174" s="51">
        <f>ROUND(O174*0.58,-2)</f>
        <v>1500</v>
      </c>
      <c r="S174" s="38">
        <f>O174-P174</f>
        <v>1100</v>
      </c>
      <c r="T174" s="54">
        <f>IF(J174+K174+L174-M174-N174&lt;0,-(J174+K174+L174-M174-N174),0)</f>
        <v>0</v>
      </c>
    </row>
    <row r="175" s="4" customFormat="1" ht="27" customHeight="1" spans="1:20">
      <c r="A175" s="32">
        <v>620004</v>
      </c>
      <c r="B175" s="33" t="s">
        <v>201</v>
      </c>
      <c r="C175" s="33" t="s">
        <v>201</v>
      </c>
      <c r="D175" s="34">
        <f t="shared" ref="D175:T175" si="87">D176</f>
        <v>634</v>
      </c>
      <c r="E175" s="34">
        <f t="shared" si="87"/>
        <v>1268000</v>
      </c>
      <c r="F175" s="34">
        <f t="shared" si="87"/>
        <v>1063</v>
      </c>
      <c r="G175" s="34">
        <f t="shared" si="87"/>
        <v>2126000</v>
      </c>
      <c r="H175" s="34"/>
      <c r="I175" s="39"/>
      <c r="J175" s="34">
        <f t="shared" si="87"/>
        <v>887600</v>
      </c>
      <c r="K175" s="34">
        <f t="shared" si="87"/>
        <v>2126000</v>
      </c>
      <c r="L175" s="34">
        <f t="shared" si="87"/>
        <v>0</v>
      </c>
      <c r="M175" s="34">
        <f t="shared" si="87"/>
        <v>1477000</v>
      </c>
      <c r="N175" s="34">
        <f t="shared" si="87"/>
        <v>0</v>
      </c>
      <c r="O175" s="34">
        <f t="shared" si="87"/>
        <v>1536600</v>
      </c>
      <c r="P175" s="50">
        <f t="shared" si="87"/>
        <v>891200</v>
      </c>
      <c r="Q175" s="50">
        <f t="shared" si="87"/>
        <v>0</v>
      </c>
      <c r="R175" s="50">
        <f t="shared" si="87"/>
        <v>891200</v>
      </c>
      <c r="S175" s="34">
        <f t="shared" si="87"/>
        <v>645400</v>
      </c>
      <c r="T175" s="53">
        <f t="shared" si="87"/>
        <v>0</v>
      </c>
    </row>
    <row r="176" s="4" customFormat="1" ht="27" customHeight="1" spans="1:20">
      <c r="A176" s="35">
        <v>620004</v>
      </c>
      <c r="B176" s="36" t="s">
        <v>201</v>
      </c>
      <c r="C176" s="36" t="s">
        <v>201</v>
      </c>
      <c r="D176" s="37">
        <v>634</v>
      </c>
      <c r="E176" s="38">
        <f>D176*2000</f>
        <v>1268000</v>
      </c>
      <c r="F176" s="37">
        <v>1063</v>
      </c>
      <c r="G176" s="38">
        <f>F176*2000</f>
        <v>2126000</v>
      </c>
      <c r="H176" s="39">
        <v>0.7</v>
      </c>
      <c r="I176" s="39">
        <v>1</v>
      </c>
      <c r="J176" s="38">
        <f t="shared" si="72"/>
        <v>887600</v>
      </c>
      <c r="K176" s="38">
        <f t="shared" si="73"/>
        <v>2126000</v>
      </c>
      <c r="L176" s="38"/>
      <c r="M176" s="38">
        <v>1477000</v>
      </c>
      <c r="N176" s="38">
        <v>0</v>
      </c>
      <c r="O176" s="38">
        <f t="shared" si="74"/>
        <v>1536600</v>
      </c>
      <c r="P176" s="51">
        <f>Q176+R176</f>
        <v>891200</v>
      </c>
      <c r="Q176" s="51"/>
      <c r="R176" s="51">
        <f>ROUND(O176*0.58,-2)</f>
        <v>891200</v>
      </c>
      <c r="S176" s="38">
        <f>O176-P176</f>
        <v>645400</v>
      </c>
      <c r="T176" s="54">
        <f>IF(J176+K176+L176-M176-N176&lt;0,-(J176+K176+L176-M176-N176),0)</f>
        <v>0</v>
      </c>
    </row>
    <row r="177" s="4" customFormat="1" ht="27" customHeight="1" spans="1:20">
      <c r="A177" s="32">
        <v>620005</v>
      </c>
      <c r="B177" s="33" t="s">
        <v>202</v>
      </c>
      <c r="C177" s="33" t="s">
        <v>202</v>
      </c>
      <c r="D177" s="34">
        <f t="shared" ref="D177:T177" si="88">D178</f>
        <v>33</v>
      </c>
      <c r="E177" s="34">
        <f t="shared" si="88"/>
        <v>66000</v>
      </c>
      <c r="F177" s="34">
        <f t="shared" si="88"/>
        <v>34</v>
      </c>
      <c r="G177" s="34">
        <f t="shared" si="88"/>
        <v>68000</v>
      </c>
      <c r="H177" s="34"/>
      <c r="I177" s="39"/>
      <c r="J177" s="34">
        <f t="shared" si="88"/>
        <v>46200</v>
      </c>
      <c r="K177" s="34">
        <f t="shared" si="88"/>
        <v>68000</v>
      </c>
      <c r="L177" s="34">
        <f t="shared" si="88"/>
        <v>0</v>
      </c>
      <c r="M177" s="34">
        <f t="shared" si="88"/>
        <v>72800</v>
      </c>
      <c r="N177" s="34">
        <f t="shared" si="88"/>
        <v>0</v>
      </c>
      <c r="O177" s="34">
        <f t="shared" si="88"/>
        <v>41400</v>
      </c>
      <c r="P177" s="50">
        <f t="shared" si="88"/>
        <v>24000</v>
      </c>
      <c r="Q177" s="50">
        <f t="shared" si="88"/>
        <v>0</v>
      </c>
      <c r="R177" s="50">
        <f t="shared" si="88"/>
        <v>24000</v>
      </c>
      <c r="S177" s="34">
        <f t="shared" si="88"/>
        <v>17400</v>
      </c>
      <c r="T177" s="53">
        <f t="shared" si="88"/>
        <v>0</v>
      </c>
    </row>
    <row r="178" s="4" customFormat="1" ht="27" customHeight="1" spans="1:20">
      <c r="A178" s="35">
        <v>620005</v>
      </c>
      <c r="B178" s="36" t="s">
        <v>202</v>
      </c>
      <c r="C178" s="36" t="s">
        <v>202</v>
      </c>
      <c r="D178" s="37">
        <v>33</v>
      </c>
      <c r="E178" s="38">
        <f>D178*2000</f>
        <v>66000</v>
      </c>
      <c r="F178" s="37">
        <v>34</v>
      </c>
      <c r="G178" s="38">
        <f>F178*2000</f>
        <v>68000</v>
      </c>
      <c r="H178" s="39">
        <v>0.7</v>
      </c>
      <c r="I178" s="39">
        <v>1</v>
      </c>
      <c r="J178" s="38">
        <f t="shared" si="72"/>
        <v>46200</v>
      </c>
      <c r="K178" s="38">
        <f t="shared" si="73"/>
        <v>68000</v>
      </c>
      <c r="L178" s="38"/>
      <c r="M178" s="38">
        <v>72800</v>
      </c>
      <c r="N178" s="38">
        <v>0</v>
      </c>
      <c r="O178" s="38">
        <f t="shared" si="74"/>
        <v>41400</v>
      </c>
      <c r="P178" s="51">
        <f>Q178+R178</f>
        <v>24000</v>
      </c>
      <c r="Q178" s="51"/>
      <c r="R178" s="51">
        <f>ROUND(O178*0.58,-2)</f>
        <v>24000</v>
      </c>
      <c r="S178" s="38">
        <f>O178-P178</f>
        <v>17400</v>
      </c>
      <c r="T178" s="54">
        <f>IF(J178+K178+L178-M178-N178&lt;0,-(J178+K178+L178-M178-N178),0)</f>
        <v>0</v>
      </c>
    </row>
    <row r="179" s="4" customFormat="1" ht="27" customHeight="1" spans="1:20">
      <c r="A179" s="32">
        <v>621</v>
      </c>
      <c r="B179" s="33" t="s">
        <v>203</v>
      </c>
      <c r="C179" s="33" t="s">
        <v>203</v>
      </c>
      <c r="D179" s="34">
        <f t="shared" ref="D179:T179" si="89">SUM(D180:D181)</f>
        <v>1105</v>
      </c>
      <c r="E179" s="34">
        <f t="shared" si="89"/>
        <v>2210000</v>
      </c>
      <c r="F179" s="34">
        <f t="shared" si="89"/>
        <v>1435</v>
      </c>
      <c r="G179" s="34">
        <f t="shared" si="89"/>
        <v>2870000</v>
      </c>
      <c r="H179" s="34"/>
      <c r="I179" s="39"/>
      <c r="J179" s="34">
        <f t="shared" si="89"/>
        <v>1547000</v>
      </c>
      <c r="K179" s="34">
        <f t="shared" si="89"/>
        <v>2439500</v>
      </c>
      <c r="L179" s="34">
        <f t="shared" si="89"/>
        <v>0</v>
      </c>
      <c r="M179" s="34">
        <f t="shared" si="89"/>
        <v>2149000</v>
      </c>
      <c r="N179" s="34">
        <f t="shared" si="89"/>
        <v>0</v>
      </c>
      <c r="O179" s="34">
        <f t="shared" si="89"/>
        <v>1837500</v>
      </c>
      <c r="P179" s="50">
        <f t="shared" si="89"/>
        <v>1065700</v>
      </c>
      <c r="Q179" s="50">
        <f t="shared" si="89"/>
        <v>0</v>
      </c>
      <c r="R179" s="50">
        <f t="shared" si="89"/>
        <v>1065700</v>
      </c>
      <c r="S179" s="34">
        <f t="shared" si="89"/>
        <v>771800</v>
      </c>
      <c r="T179" s="53">
        <f t="shared" si="89"/>
        <v>0</v>
      </c>
    </row>
    <row r="180" s="4" customFormat="1" ht="27" customHeight="1" spans="1:20">
      <c r="A180" s="35">
        <v>621001</v>
      </c>
      <c r="B180" s="36" t="s">
        <v>204</v>
      </c>
      <c r="C180" s="36" t="s">
        <v>205</v>
      </c>
      <c r="D180" s="37">
        <v>1020</v>
      </c>
      <c r="E180" s="38">
        <f>D180*2000</f>
        <v>2040000</v>
      </c>
      <c r="F180" s="37">
        <v>1265</v>
      </c>
      <c r="G180" s="38">
        <f>F180*2000</f>
        <v>2530000</v>
      </c>
      <c r="H180" s="39">
        <v>0.7</v>
      </c>
      <c r="I180" s="39">
        <v>0.85</v>
      </c>
      <c r="J180" s="38">
        <f t="shared" si="72"/>
        <v>1428000</v>
      </c>
      <c r="K180" s="38">
        <f t="shared" si="73"/>
        <v>2150500</v>
      </c>
      <c r="L180" s="38"/>
      <c r="M180" s="38">
        <v>1834000</v>
      </c>
      <c r="N180" s="38">
        <v>0</v>
      </c>
      <c r="O180" s="38">
        <f t="shared" si="74"/>
        <v>1744500</v>
      </c>
      <c r="P180" s="51">
        <f>Q180+R180</f>
        <v>1011800</v>
      </c>
      <c r="Q180" s="51"/>
      <c r="R180" s="51">
        <f>ROUND(O180*0.58,-2)</f>
        <v>1011800</v>
      </c>
      <c r="S180" s="38">
        <f>O180-P180</f>
        <v>732700</v>
      </c>
      <c r="T180" s="54">
        <f>IF(J180+K180+L180-M180-N180&lt;0,-(J180+K180+L180-M180-N180),0)</f>
        <v>0</v>
      </c>
    </row>
    <row r="181" s="4" customFormat="1" ht="27" customHeight="1" spans="1:20">
      <c r="A181" s="35">
        <v>621005</v>
      </c>
      <c r="B181" s="36" t="s">
        <v>206</v>
      </c>
      <c r="C181" s="36" t="s">
        <v>206</v>
      </c>
      <c r="D181" s="37">
        <v>85</v>
      </c>
      <c r="E181" s="38">
        <f>D181*2000</f>
        <v>170000</v>
      </c>
      <c r="F181" s="37">
        <v>170</v>
      </c>
      <c r="G181" s="38">
        <f>F181*2000</f>
        <v>340000</v>
      </c>
      <c r="H181" s="39">
        <v>0.7</v>
      </c>
      <c r="I181" s="39">
        <v>0.85</v>
      </c>
      <c r="J181" s="38">
        <f t="shared" si="72"/>
        <v>119000</v>
      </c>
      <c r="K181" s="38">
        <f t="shared" si="73"/>
        <v>289000</v>
      </c>
      <c r="L181" s="38"/>
      <c r="M181" s="38">
        <v>315000</v>
      </c>
      <c r="N181" s="38">
        <v>0</v>
      </c>
      <c r="O181" s="38">
        <f t="shared" si="74"/>
        <v>93000</v>
      </c>
      <c r="P181" s="51">
        <f>Q181+R181</f>
        <v>53900</v>
      </c>
      <c r="Q181" s="51"/>
      <c r="R181" s="51">
        <f>ROUND(O181*0.58,-2)</f>
        <v>53900</v>
      </c>
      <c r="S181" s="38">
        <f>O181-P181</f>
        <v>39100</v>
      </c>
      <c r="T181" s="54">
        <f>IF(J181+K181+L181-M181-N181&lt;0,-(J181+K181+L181-M181-N181),0)</f>
        <v>0</v>
      </c>
    </row>
    <row r="182" s="4" customFormat="1" ht="27" customHeight="1" spans="1:20">
      <c r="A182" s="32">
        <v>621004</v>
      </c>
      <c r="B182" s="33" t="s">
        <v>207</v>
      </c>
      <c r="C182" s="33" t="s">
        <v>207</v>
      </c>
      <c r="D182" s="34">
        <f t="shared" ref="D182:T182" si="90">D183</f>
        <v>344</v>
      </c>
      <c r="E182" s="34">
        <f t="shared" si="90"/>
        <v>688000</v>
      </c>
      <c r="F182" s="34">
        <f t="shared" si="90"/>
        <v>534</v>
      </c>
      <c r="G182" s="34">
        <f t="shared" si="90"/>
        <v>1068000</v>
      </c>
      <c r="H182" s="34"/>
      <c r="I182" s="39"/>
      <c r="J182" s="34">
        <f t="shared" si="90"/>
        <v>481600</v>
      </c>
      <c r="K182" s="34">
        <f t="shared" si="90"/>
        <v>907800</v>
      </c>
      <c r="L182" s="34">
        <f t="shared" si="90"/>
        <v>0</v>
      </c>
      <c r="M182" s="34">
        <f t="shared" si="90"/>
        <v>1078000</v>
      </c>
      <c r="N182" s="34">
        <f t="shared" si="90"/>
        <v>0</v>
      </c>
      <c r="O182" s="34">
        <f t="shared" si="90"/>
        <v>311400</v>
      </c>
      <c r="P182" s="50">
        <f t="shared" si="90"/>
        <v>180600</v>
      </c>
      <c r="Q182" s="50">
        <f t="shared" si="90"/>
        <v>0</v>
      </c>
      <c r="R182" s="50">
        <f t="shared" si="90"/>
        <v>180600</v>
      </c>
      <c r="S182" s="34">
        <f t="shared" si="90"/>
        <v>130800</v>
      </c>
      <c r="T182" s="53">
        <f t="shared" si="90"/>
        <v>0</v>
      </c>
    </row>
    <row r="183" s="4" customFormat="1" ht="27" customHeight="1" spans="1:20">
      <c r="A183" s="35">
        <v>621004</v>
      </c>
      <c r="B183" s="36" t="s">
        <v>207</v>
      </c>
      <c r="C183" s="36" t="s">
        <v>207</v>
      </c>
      <c r="D183" s="37">
        <v>344</v>
      </c>
      <c r="E183" s="38">
        <f>D183*2000</f>
        <v>688000</v>
      </c>
      <c r="F183" s="37">
        <v>534</v>
      </c>
      <c r="G183" s="38">
        <f>F183*2000</f>
        <v>1068000</v>
      </c>
      <c r="H183" s="39">
        <v>0.7</v>
      </c>
      <c r="I183" s="39">
        <v>0.85</v>
      </c>
      <c r="J183" s="38">
        <f t="shared" si="72"/>
        <v>481600</v>
      </c>
      <c r="K183" s="38">
        <f t="shared" si="73"/>
        <v>907800</v>
      </c>
      <c r="L183" s="38"/>
      <c r="M183" s="38">
        <v>1078000</v>
      </c>
      <c r="N183" s="38">
        <v>0</v>
      </c>
      <c r="O183" s="38">
        <f t="shared" si="74"/>
        <v>311400</v>
      </c>
      <c r="P183" s="51">
        <f>Q183+R183</f>
        <v>180600</v>
      </c>
      <c r="Q183" s="51"/>
      <c r="R183" s="51">
        <f>ROUND(O183*0.58,-2)</f>
        <v>180600</v>
      </c>
      <c r="S183" s="38">
        <f>O183-P183</f>
        <v>130800</v>
      </c>
      <c r="T183" s="54">
        <f>IF(J183+K183+L183-M183-N183&lt;0,-(J183+K183+L183-M183-N183),0)</f>
        <v>0</v>
      </c>
    </row>
    <row r="184" s="4" customFormat="1" ht="27" customHeight="1" spans="1:20">
      <c r="A184" s="32">
        <v>621003</v>
      </c>
      <c r="B184" s="33" t="s">
        <v>208</v>
      </c>
      <c r="C184" s="33" t="s">
        <v>208</v>
      </c>
      <c r="D184" s="34">
        <f t="shared" ref="D184:T184" si="91">D185</f>
        <v>399</v>
      </c>
      <c r="E184" s="34">
        <f t="shared" si="91"/>
        <v>798000</v>
      </c>
      <c r="F184" s="34">
        <f t="shared" si="91"/>
        <v>730</v>
      </c>
      <c r="G184" s="34">
        <f t="shared" si="91"/>
        <v>1460000</v>
      </c>
      <c r="H184" s="34"/>
      <c r="I184" s="39"/>
      <c r="J184" s="34">
        <f t="shared" si="91"/>
        <v>558600</v>
      </c>
      <c r="K184" s="34">
        <f t="shared" si="91"/>
        <v>1241000</v>
      </c>
      <c r="L184" s="34">
        <f t="shared" si="91"/>
        <v>0</v>
      </c>
      <c r="M184" s="34">
        <f t="shared" si="91"/>
        <v>925400</v>
      </c>
      <c r="N184" s="34">
        <f t="shared" si="91"/>
        <v>0</v>
      </c>
      <c r="O184" s="34">
        <f t="shared" si="91"/>
        <v>874200</v>
      </c>
      <c r="P184" s="50">
        <f t="shared" si="91"/>
        <v>507000</v>
      </c>
      <c r="Q184" s="50">
        <f t="shared" si="91"/>
        <v>0</v>
      </c>
      <c r="R184" s="50">
        <f t="shared" si="91"/>
        <v>507000</v>
      </c>
      <c r="S184" s="34">
        <f t="shared" si="91"/>
        <v>367200</v>
      </c>
      <c r="T184" s="53">
        <f t="shared" si="91"/>
        <v>0</v>
      </c>
    </row>
    <row r="185" s="4" customFormat="1" ht="27" customHeight="1" spans="1:20">
      <c r="A185" s="35">
        <v>621003</v>
      </c>
      <c r="B185" s="36" t="s">
        <v>208</v>
      </c>
      <c r="C185" s="36" t="s">
        <v>208</v>
      </c>
      <c r="D185" s="37">
        <v>399</v>
      </c>
      <c r="E185" s="38">
        <f>D185*2000</f>
        <v>798000</v>
      </c>
      <c r="F185" s="37">
        <v>730</v>
      </c>
      <c r="G185" s="38">
        <f>F185*2000</f>
        <v>1460000</v>
      </c>
      <c r="H185" s="39">
        <v>0.7</v>
      </c>
      <c r="I185" s="39">
        <v>0.85</v>
      </c>
      <c r="J185" s="38">
        <f t="shared" si="72"/>
        <v>558600</v>
      </c>
      <c r="K185" s="38">
        <f t="shared" si="73"/>
        <v>1241000</v>
      </c>
      <c r="L185" s="38"/>
      <c r="M185" s="38">
        <v>925400</v>
      </c>
      <c r="N185" s="38">
        <v>0</v>
      </c>
      <c r="O185" s="38">
        <f t="shared" si="74"/>
        <v>874200</v>
      </c>
      <c r="P185" s="51">
        <f>Q185+R185</f>
        <v>507000</v>
      </c>
      <c r="Q185" s="51"/>
      <c r="R185" s="51">
        <f>ROUND(O185*0.58,-2)</f>
        <v>507000</v>
      </c>
      <c r="S185" s="38">
        <f>O185-P185</f>
        <v>367200</v>
      </c>
      <c r="T185" s="54">
        <f>IF(J185+K185+L185-M185-N185&lt;0,-(J185+K185+L185-M185-N185),0)</f>
        <v>0</v>
      </c>
    </row>
  </sheetData>
  <mergeCells count="23">
    <mergeCell ref="A2:T2"/>
    <mergeCell ref="D4:E4"/>
    <mergeCell ref="F4:G4"/>
    <mergeCell ref="J4:O4"/>
    <mergeCell ref="A8:C8"/>
    <mergeCell ref="A4:A6"/>
    <mergeCell ref="B4:B6"/>
    <mergeCell ref="C4:C6"/>
    <mergeCell ref="D5:D6"/>
    <mergeCell ref="E5:E6"/>
    <mergeCell ref="F5:F6"/>
    <mergeCell ref="G5:G6"/>
    <mergeCell ref="H4:H6"/>
    <mergeCell ref="I4:I6"/>
    <mergeCell ref="J5:J6"/>
    <mergeCell ref="K5:K6"/>
    <mergeCell ref="L5:L6"/>
    <mergeCell ref="M5:M6"/>
    <mergeCell ref="N5:N6"/>
    <mergeCell ref="O5:O6"/>
    <mergeCell ref="S4:S6"/>
    <mergeCell ref="T4:T6"/>
    <mergeCell ref="P4:R5"/>
  </mergeCells>
  <printOptions horizontalCentered="1"/>
  <pageMargins left="0.235416666666667" right="0.15625" top="0.275" bottom="0.313888888888889" header="0.15625" footer="0.0388888888888889"/>
  <pageSetup paperSize="9" scale="41" fitToHeight="0" orientation="landscape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䷸ᅛ䵘ᅛ䵨ᅛ܀ტހტࢀტऀტ</cp:lastModifiedBy>
  <dcterms:created xsi:type="dcterms:W3CDTF">2016-10-22T00:40:00Z</dcterms:created>
  <cp:lastPrinted>2018-11-01T07:34:00Z</cp:lastPrinted>
  <dcterms:modified xsi:type="dcterms:W3CDTF">2019-03-08T08:26:10Z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