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定稿" sheetId="1" r:id="rId1"/>
  </sheets>
  <definedNames>
    <definedName name="_xlnm._FilterDatabase" localSheetId="0" hidden="1">定稿!$A$7:$AK$188</definedName>
    <definedName name="_xlnm.Print_Titles" localSheetId="0">定稿!$3:$7</definedName>
    <definedName name="_xlnm.Print_Area" localSheetId="0">定稿!$A$2:$AD$188</definedName>
  </definedNames>
  <calcPr calcId="144525" concurrentCalc="0"/>
</workbook>
</file>

<file path=xl/comments1.xml><?xml version="1.0" encoding="utf-8"?>
<comments xmlns="http://schemas.openxmlformats.org/spreadsheetml/2006/main">
  <authors>
    <author>䷸ᅛ䵘ᅛ䵨ᅛ܀ტހტࢀტऀტ</author>
  </authors>
  <commentList>
    <comment ref="R66" authorId="0">
      <text>
        <r>
          <rPr>
            <sz val="14"/>
            <rFont val="宋体"/>
            <charset val="134"/>
          </rPr>
          <t>追加请示见
梅市教请[2018]12号</t>
        </r>
      </text>
    </comment>
    <comment ref="R68" authorId="0">
      <text>
        <r>
          <rPr>
            <sz val="14"/>
            <rFont val="宋体"/>
            <charset val="134"/>
          </rPr>
          <t>追加请示见
梅市教请[2018]12号</t>
        </r>
      </text>
    </comment>
    <comment ref="R83" authorId="0">
      <text>
        <r>
          <rPr>
            <sz val="14"/>
            <rFont val="宋体"/>
            <charset val="134"/>
          </rPr>
          <t>追加请示见
惠市教[2018]275号</t>
        </r>
      </text>
    </comment>
    <comment ref="R86" authorId="0">
      <text>
        <r>
          <rPr>
            <sz val="14"/>
            <rFont val="宋体"/>
            <charset val="134"/>
          </rPr>
          <t>追加请示见
惠市教[2018]275号</t>
        </r>
      </text>
    </comment>
    <comment ref="R101" authorId="0">
      <text>
        <r>
          <rPr>
            <sz val="14"/>
            <rFont val="宋体"/>
            <charset val="134"/>
          </rPr>
          <t>追加请示见
江教报[2018]60号</t>
        </r>
      </text>
    </comment>
    <comment ref="F115" authorId="0">
      <text>
        <r>
          <rPr>
            <sz val="14"/>
            <rFont val="宋体"/>
            <charset val="134"/>
          </rPr>
          <t>追加请示见
湛教报[2018]128号
湛教报[2018]131号</t>
        </r>
      </text>
    </comment>
    <comment ref="R115" authorId="0">
      <text>
        <r>
          <rPr>
            <sz val="14"/>
            <rFont val="宋体"/>
            <charset val="134"/>
          </rPr>
          <t>追加请示见
湛教报[2018]33号</t>
        </r>
      </text>
    </comment>
    <comment ref="F137" authorId="0">
      <text>
        <r>
          <rPr>
            <sz val="14"/>
            <rFont val="宋体"/>
            <charset val="134"/>
          </rPr>
          <t>追加请示见
肇教请[2018]137号</t>
        </r>
      </text>
    </comment>
    <comment ref="R143" authorId="0">
      <text>
        <r>
          <rPr>
            <sz val="14"/>
            <rFont val="宋体"/>
            <charset val="134"/>
          </rPr>
          <t>追加请示见
肇教请[2018]127号</t>
        </r>
      </text>
    </comment>
  </commentList>
</comments>
</file>

<file path=xl/sharedStrings.xml><?xml version="1.0" encoding="utf-8"?>
<sst xmlns="http://schemas.openxmlformats.org/spreadsheetml/2006/main" count="230">
  <si>
    <t>提前下达2019年广东省地市属中等职业教育免学费补助资金</t>
  </si>
  <si>
    <t>单位：人、元</t>
  </si>
  <si>
    <t>用款单位编码</t>
  </si>
  <si>
    <t>用款单位名称</t>
  </si>
  <si>
    <t>具体实施单位</t>
  </si>
  <si>
    <t>2018年春季学期免学费人数</t>
  </si>
  <si>
    <t>2018年秋季学期免学费人数</t>
  </si>
  <si>
    <t>2018年春季学期免学费资金</t>
  </si>
  <si>
    <t>2018年秋季学期免学费资金</t>
  </si>
  <si>
    <t>清算安排2018年免学费总资金</t>
  </si>
  <si>
    <t>预算安排2019年免学费总资金</t>
  </si>
  <si>
    <t>改革前省级以上财政分担比例（%）</t>
  </si>
  <si>
    <t>改革后省级以上财政分担比例（%）</t>
  </si>
  <si>
    <t>资金测算过程</t>
  </si>
  <si>
    <t>粤财教[2018]308号
已下达2019年资金</t>
  </si>
  <si>
    <t>本次清算2018年及提前下达2019年资金</t>
  </si>
  <si>
    <t>待年中追加下达资金</t>
  </si>
  <si>
    <t>待以后年度结转使用</t>
  </si>
  <si>
    <t>普通学生</t>
  </si>
  <si>
    <t>残疾学生</t>
  </si>
  <si>
    <t>清算安排2018年免学费资金</t>
  </si>
  <si>
    <t>预算安排2019年免学费资金</t>
  </si>
  <si>
    <t>部分市县申请追加资金缺口</t>
  </si>
  <si>
    <t>粤财教[2017]442号
提前下达2018年免学费预算资金</t>
  </si>
  <si>
    <t>粤财教[2017]442号
待结转使用资金</t>
  </si>
  <si>
    <t>粤财教[2018]190号
已追加免学费预算资金</t>
  </si>
  <si>
    <t>核定应下达资金</t>
  </si>
  <si>
    <t>小计</t>
  </si>
  <si>
    <t>中央资金</t>
  </si>
  <si>
    <t>省级资金</t>
  </si>
  <si>
    <t>A</t>
  </si>
  <si>
    <t>B</t>
  </si>
  <si>
    <t>C</t>
  </si>
  <si>
    <t>D</t>
  </si>
  <si>
    <t>E</t>
  </si>
  <si>
    <t>F</t>
  </si>
  <si>
    <t>G</t>
  </si>
  <si>
    <t>H=D*3500/2</t>
  </si>
  <si>
    <t>I=E*3850/2</t>
  </si>
  <si>
    <t>J=F*3500/2</t>
  </si>
  <si>
    <t>K=G*3850/2</t>
  </si>
  <si>
    <t>L=H+I+J+K</t>
  </si>
  <si>
    <t>M=(J+K)*2</t>
  </si>
  <si>
    <t>N1</t>
  </si>
  <si>
    <t>N2</t>
  </si>
  <si>
    <t>O=L*N1</t>
  </si>
  <si>
    <t>P=M*N2</t>
  </si>
  <si>
    <t>Q</t>
  </si>
  <si>
    <t>R</t>
  </si>
  <si>
    <t>S</t>
  </si>
  <si>
    <t>T</t>
  </si>
  <si>
    <t>U</t>
  </si>
  <si>
    <t>V</t>
  </si>
  <si>
    <t>W=O+P+Q-R-S-T-U&gt;=0</t>
  </si>
  <si>
    <t>X</t>
  </si>
  <si>
    <t>Y=W-X=Y1+Y2</t>
  </si>
  <si>
    <t>Y1</t>
  </si>
  <si>
    <t>Y2</t>
  </si>
  <si>
    <t>Z1=W-X-Y</t>
  </si>
  <si>
    <t>Z2=O+P+Q-R-S-T-U&lt;0</t>
  </si>
  <si>
    <t>合计</t>
  </si>
  <si>
    <t>广州市</t>
  </si>
  <si>
    <t>广州市本级</t>
  </si>
  <si>
    <t>广州市辖区</t>
  </si>
  <si>
    <t>越秀区</t>
  </si>
  <si>
    <t>海珠区</t>
  </si>
  <si>
    <t>荔湾区</t>
  </si>
  <si>
    <t>天河区</t>
  </si>
  <si>
    <t>白云区</t>
  </si>
  <si>
    <t>黄埔区</t>
  </si>
  <si>
    <t>番禺区</t>
  </si>
  <si>
    <t>花都区</t>
  </si>
  <si>
    <t>增城市</t>
  </si>
  <si>
    <t>增城区</t>
  </si>
  <si>
    <t>从化市</t>
  </si>
  <si>
    <t>从化区</t>
  </si>
  <si>
    <t>南沙区</t>
  </si>
  <si>
    <t>珠海市</t>
  </si>
  <si>
    <t>珠海市本级</t>
  </si>
  <si>
    <t>珠海市辖区</t>
  </si>
  <si>
    <t>斗门区</t>
  </si>
  <si>
    <t>汕头市</t>
  </si>
  <si>
    <t>汕头市本级</t>
  </si>
  <si>
    <t>汕头市辖区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</si>
  <si>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</si>
  <si>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</si>
  <si>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</si>
  <si>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</si>
  <si>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</si>
  <si>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</si>
  <si>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</si>
  <si>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</si>
  <si>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佛山市本级</t>
  </si>
  <si>
    <t>佛山市辖区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</si>
  <si>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</si>
  <si>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</si>
  <si>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</si>
  <si>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</si>
  <si>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</si>
  <si>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</si>
  <si>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</si>
  <si>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韶关市辖区</t>
  </si>
  <si>
    <t>乐昌市</t>
  </si>
  <si>
    <t>曲江区</t>
  </si>
  <si>
    <t>新丰县</t>
  </si>
  <si>
    <t>始兴县</t>
  </si>
  <si>
    <t>翁源县</t>
  </si>
  <si>
    <t>乳源瑶族自治县</t>
  </si>
  <si>
    <t>南雄市</t>
  </si>
  <si>
    <t>仁化县</t>
  </si>
  <si>
    <t>河源市</t>
  </si>
  <si>
    <t>河源市本级</t>
  </si>
  <si>
    <t>河源市辖区</t>
  </si>
  <si>
    <t>东源县</t>
  </si>
  <si>
    <t>和平县</t>
  </si>
  <si>
    <t>龙川县</t>
  </si>
  <si>
    <t>紫金县</t>
  </si>
  <si>
    <t>梅州市</t>
  </si>
  <si>
    <t>梅州市本级</t>
  </si>
  <si>
    <t>梅州市辖区</t>
  </si>
  <si>
    <t>梅江区</t>
  </si>
  <si>
    <t>梅县</t>
  </si>
  <si>
    <t>梅县区</t>
  </si>
  <si>
    <t>蕉岭县</t>
  </si>
  <si>
    <t>平远县</t>
  </si>
  <si>
    <t>大埔县</t>
  </si>
  <si>
    <t>兴宁市</t>
  </si>
  <si>
    <t>五华县</t>
  </si>
  <si>
    <t>丰顺县</t>
  </si>
  <si>
    <t>惠州市</t>
  </si>
  <si>
    <t>惠州市本级</t>
  </si>
  <si>
    <t>惠州市辖区</t>
  </si>
  <si>
    <t>惠城区</t>
  </si>
  <si>
    <t>惠阳区</t>
  </si>
  <si>
    <t>惠东县</t>
  </si>
  <si>
    <t>龙门县</t>
  </si>
  <si>
    <t>博罗县</t>
  </si>
  <si>
    <t>汕尾市</t>
  </si>
  <si>
    <t>汕尾市本级</t>
  </si>
  <si>
    <t>汕尾市辖区</t>
  </si>
  <si>
    <t>城区</t>
  </si>
  <si>
    <t>海丰县</t>
  </si>
  <si>
    <t>陆丰市</t>
  </si>
  <si>
    <t>陆河县</t>
  </si>
  <si>
    <t>东莞市</t>
  </si>
  <si>
    <t>中山市</t>
  </si>
  <si>
    <t>江门市</t>
  </si>
  <si>
    <t>江门市本级</t>
  </si>
  <si>
    <t>江门市辖区</t>
  </si>
  <si>
    <t>蓬江区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</si>
  <si>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</si>
  <si>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</si>
  <si>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</si>
  <si>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</si>
  <si>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</si>
  <si>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</si>
  <si>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</si>
  <si>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阳江市辖区</t>
  </si>
  <si>
    <t>阳东县</t>
  </si>
  <si>
    <t>阳东区</t>
  </si>
  <si>
    <t>阳西县</t>
  </si>
  <si>
    <t>阳春市</t>
  </si>
  <si>
    <t>湛江市</t>
  </si>
  <si>
    <t>湛江市本级</t>
  </si>
  <si>
    <t>湛江市辖区</t>
  </si>
  <si>
    <t>赤坎区</t>
  </si>
  <si>
    <t>霞山区</t>
  </si>
  <si>
    <t>湛江市开发区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</si>
  <si>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</si>
  <si>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</si>
  <si>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</si>
  <si>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</si>
  <si>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</si>
  <si>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</si>
  <si>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</si>
  <si>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</si>
  <si>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茂名市本级</t>
  </si>
  <si>
    <t>茂名市辖区</t>
  </si>
  <si>
    <t>信宜市</t>
  </si>
  <si>
    <t>化州市</t>
  </si>
  <si>
    <t>高州市</t>
  </si>
  <si>
    <t>肇庆市</t>
  </si>
  <si>
    <t>肇庆市本级</t>
  </si>
  <si>
    <t>肇庆市辖区</t>
  </si>
  <si>
    <t>端州区</t>
  </si>
  <si>
    <t>高要市</t>
  </si>
  <si>
    <t>四会市</t>
  </si>
  <si>
    <t>大旺区</t>
  </si>
  <si>
    <t>广宁县</t>
  </si>
  <si>
    <t>德庆县</t>
  </si>
  <si>
    <t>封开县</t>
  </si>
  <si>
    <t>怀集县</t>
  </si>
  <si>
    <t>清远市</t>
  </si>
  <si>
    <t>清远市本级</t>
  </si>
  <si>
    <t>清远市辖区</t>
  </si>
  <si>
    <t>清新县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</si>
  <si>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</si>
  <si>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</si>
  <si>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</si>
  <si>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</si>
  <si>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</si>
  <si>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</si>
  <si>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</si>
  <si>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</si>
  <si>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潮州市本级</t>
  </si>
  <si>
    <t>潮州市辖区</t>
  </si>
  <si>
    <t>潮安县</t>
  </si>
  <si>
    <t>潮安区</t>
  </si>
  <si>
    <t>湘桥区</t>
  </si>
  <si>
    <t>饶平县</t>
  </si>
  <si>
    <t>揭阳市</t>
  </si>
  <si>
    <t>揭阳市本级</t>
  </si>
  <si>
    <t>揭阳市辖区</t>
  </si>
  <si>
    <t>榕城区</t>
  </si>
  <si>
    <t>空港经济区</t>
  </si>
  <si>
    <t>揭东县</t>
  </si>
  <si>
    <t>产业园（蓝城区）</t>
  </si>
  <si>
    <t>揭东区</t>
  </si>
  <si>
    <t>惠来县</t>
  </si>
  <si>
    <t>普宁市</t>
  </si>
  <si>
    <t>揭西县</t>
  </si>
  <si>
    <t>云浮市</t>
  </si>
  <si>
    <t>云浮市本级</t>
  </si>
  <si>
    <t>云浮市辖区</t>
  </si>
  <si>
    <t>云城区</t>
  </si>
  <si>
    <t>郁南县</t>
  </si>
  <si>
    <t>云安县</t>
  </si>
  <si>
    <t>云安区</t>
  </si>
  <si>
    <t>新兴县</t>
  </si>
  <si>
    <t>罗定市</t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</si>
</sst>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42" formatCode="_ &quot;￥&quot;* #,##0_ ;_ &quot;￥&quot;* \-#,##0_ ;_ &quot;￥&quot;* &quot;-&quot;_ ;_ @_ "/>
    <numFmt numFmtId="177" formatCode="#,##0.0_ ;[Red]\-#,##0.0\ "/>
    <numFmt numFmtId="178" formatCode="#,##0_ ;[Red]\-#,##0\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2"/>
      <color theme="1"/>
      <name val="方正姚体"/>
      <charset val="134"/>
    </font>
    <font>
      <sz val="12"/>
      <color theme="1"/>
      <name val="方正姚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name val="方正姚体"/>
      <charset val="134"/>
    </font>
    <font>
      <b/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8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Times New Roman"/>
      <charset val="134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8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0" fillId="1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20" borderId="23" applyNumberFormat="0" applyAlignment="0" applyProtection="0">
      <alignment vertical="center"/>
    </xf>
    <xf numFmtId="0" fontId="22" fillId="20" borderId="20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178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 applyProtection="1">
      <alignment horizontal="center" vertical="center" wrapText="1"/>
    </xf>
    <xf numFmtId="0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 applyProtection="1">
      <alignment horizontal="center" vertical="center" wrapText="1"/>
    </xf>
    <xf numFmtId="178" fontId="6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/>
    </xf>
    <xf numFmtId="177" fontId="3" fillId="0" borderId="2" xfId="49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left" vertical="center"/>
    </xf>
    <xf numFmtId="177" fontId="1" fillId="0" borderId="2" xfId="49" applyNumberFormat="1" applyFont="1" applyFill="1" applyBorder="1" applyAlignment="1" applyProtection="1">
      <alignment horizontal="left" vertical="center" wrapText="1"/>
    </xf>
    <xf numFmtId="178" fontId="7" fillId="0" borderId="2" xfId="49" applyNumberFormat="1" applyFont="1" applyFill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9" fontId="7" fillId="0" borderId="2" xfId="49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0" fontId="5" fillId="0" borderId="2" xfId="0" applyFont="1" applyFill="1" applyBorder="1" applyAlignment="1">
      <alignment vertical="center" wrapText="1"/>
    </xf>
    <xf numFmtId="178" fontId="7" fillId="0" borderId="2" xfId="49" applyNumberFormat="1" applyFont="1" applyFill="1" applyBorder="1" applyAlignment="1" applyProtection="1">
      <alignment horizontal="right" vertical="center"/>
    </xf>
    <xf numFmtId="178" fontId="2" fillId="0" borderId="0" xfId="49" applyNumberFormat="1" applyFont="1" applyFill="1" applyBorder="1" applyAlignment="1" applyProtection="1">
      <alignment horizontal="right" vertical="center" wrapText="1"/>
    </xf>
    <xf numFmtId="178" fontId="3" fillId="0" borderId="0" xfId="49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6" fillId="2" borderId="2" xfId="49" applyNumberFormat="1" applyFont="1" applyFill="1" applyBorder="1" applyAlignment="1" applyProtection="1">
      <alignment horizontal="center" vertical="center" wrapText="1"/>
    </xf>
    <xf numFmtId="178" fontId="6" fillId="0" borderId="0" xfId="49" applyNumberFormat="1" applyFont="1" applyFill="1" applyAlignment="1" applyProtection="1">
      <alignment horizontal="center" vertical="center" wrapText="1"/>
    </xf>
    <xf numFmtId="178" fontId="7" fillId="2" borderId="2" xfId="49" applyNumberFormat="1" applyFont="1" applyFill="1" applyBorder="1" applyAlignment="1">
      <alignment horizontal="right" vertical="center"/>
    </xf>
    <xf numFmtId="178" fontId="7" fillId="0" borderId="0" xfId="49" applyNumberFormat="1" applyFont="1" applyFill="1" applyAlignment="1">
      <alignment horizontal="right"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left" vertical="center" wrapText="1"/>
    </xf>
    <xf numFmtId="0" fontId="1" fillId="0" borderId="2" xfId="52" applyNumberFormat="1" applyFont="1" applyFill="1" applyBorder="1" applyAlignment="1" applyProtection="1">
      <alignment horizontal="left" vertical="center" wrapText="1"/>
    </xf>
    <xf numFmtId="177" fontId="1" fillId="0" borderId="2" xfId="52" applyNumberFormat="1" applyFont="1" applyFill="1" applyBorder="1" applyAlignment="1" applyProtection="1">
      <alignment horizontal="left" vertical="center" wrapText="1"/>
    </xf>
    <xf numFmtId="178" fontId="6" fillId="3" borderId="2" xfId="49" applyNumberFormat="1" applyFont="1" applyFill="1" applyBorder="1" applyAlignment="1" applyProtection="1">
      <alignment horizontal="center" vertical="center" wrapText="1"/>
    </xf>
    <xf numFmtId="178" fontId="7" fillId="3" borderId="2" xfId="49" applyNumberFormat="1" applyFont="1" applyFill="1" applyBorder="1" applyAlignment="1">
      <alignment horizontal="right" vertical="center"/>
    </xf>
    <xf numFmtId="177" fontId="9" fillId="0" borderId="2" xfId="49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2011年秋季学期广东省普通高中国家助学金安排表" xfId="51"/>
    <cellStyle name="常规_地市附件3" xfId="52"/>
    <cellStyle name="常规_附件2：广东省中等职业教育2016年国家助学金安排表 2" xfId="53"/>
  </cellStyles>
  <tableStyles count="0" defaultTableStyle="TableStyleMedium2" defaultPivotStyle="PivotStyleLight16"/>
  <colors>
    <mruColors>
      <color rgb="00FAFCB4"/>
      <color rgb="00130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AE188"/>
  <sheetViews>
    <sheetView tabSelected="1" zoomScale="60" zoomScaleNormal="60" workbookViewId="0">
      <pane xSplit="3" ySplit="7" topLeftCell="U108" activePane="bottomRight" state="frozen"/>
      <selection/>
      <selection pane="topRight"/>
      <selection pane="bottomLeft"/>
      <selection pane="bottomRight" activeCell="AB115" sqref="AB115:AB122"/>
    </sheetView>
  </sheetViews>
  <sheetFormatPr defaultColWidth="9" defaultRowHeight="13.5"/>
  <cols>
    <col min="1" max="1" width="10.375" style="5" customWidth="1"/>
    <col min="2" max="3" width="10.375" style="6" customWidth="1"/>
    <col min="4" max="7" width="14.625" style="2" customWidth="1"/>
    <col min="8" max="13" width="22.375" style="2" customWidth="1"/>
    <col min="14" max="15" width="10.375" style="2" customWidth="1"/>
    <col min="16" max="16" width="18.625" style="2" customWidth="1"/>
    <col min="17" max="17" width="23.625" style="2" customWidth="1"/>
    <col min="18" max="18" width="18.625" style="2" customWidth="1"/>
    <col min="19" max="22" width="22" style="2" customWidth="1"/>
    <col min="23" max="23" width="22" style="2" hidden="1" customWidth="1"/>
    <col min="24" max="24" width="22.125" style="2" customWidth="1"/>
    <col min="25" max="26" width="20.5" style="2" customWidth="1"/>
    <col min="27" max="27" width="24.5" style="2" customWidth="1"/>
    <col min="28" max="29" width="23.75" style="2" customWidth="1"/>
    <col min="30" max="31" width="18.625" style="2" customWidth="1"/>
    <col min="32" max="33" width="11.5" style="2" customWidth="1"/>
    <col min="34" max="34" width="10.375" style="2"/>
    <col min="35" max="35" width="11.5" style="2"/>
    <col min="36" max="36" width="10.375" style="2" customWidth="1"/>
    <col min="37" max="38" width="10.375" style="2"/>
    <col min="39" max="16384" width="9" style="2"/>
  </cols>
  <sheetData>
    <row r="1" ht="21.75" customHeight="1" spans="1:31">
      <c r="A1" s="7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39"/>
      <c r="Z1" s="39"/>
      <c r="AA1" s="39"/>
      <c r="AB1" s="9"/>
      <c r="AC1" s="9"/>
      <c r="AD1" s="9"/>
      <c r="AE1" s="40"/>
    </row>
    <row r="2" ht="25.5" spans="1:3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41"/>
    </row>
    <row r="3" ht="21.75" customHeight="1" spans="4:31"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5"/>
      <c r="W3" s="11"/>
      <c r="X3" s="36"/>
      <c r="Y3" s="42"/>
      <c r="Z3" s="42"/>
      <c r="AA3" s="43"/>
      <c r="AB3" s="43" t="s">
        <v>1</v>
      </c>
      <c r="AC3" s="43"/>
      <c r="AD3" s="43"/>
      <c r="AE3" s="44"/>
    </row>
    <row r="4" ht="32.25" customHeight="1" spans="1:31">
      <c r="A4" s="12" t="s">
        <v>2</v>
      </c>
      <c r="B4" s="12" t="s">
        <v>3</v>
      </c>
      <c r="C4" s="12" t="s">
        <v>4</v>
      </c>
      <c r="D4" s="13" t="s">
        <v>5</v>
      </c>
      <c r="E4" s="13"/>
      <c r="F4" s="13" t="s">
        <v>6</v>
      </c>
      <c r="G4" s="13"/>
      <c r="H4" s="13" t="s">
        <v>7</v>
      </c>
      <c r="I4" s="13"/>
      <c r="J4" s="13" t="s">
        <v>8</v>
      </c>
      <c r="K4" s="13"/>
      <c r="L4" s="15" t="s">
        <v>9</v>
      </c>
      <c r="M4" s="12" t="s">
        <v>10</v>
      </c>
      <c r="N4" s="29" t="s">
        <v>11</v>
      </c>
      <c r="O4" s="29" t="s">
        <v>12</v>
      </c>
      <c r="P4" s="30" t="s">
        <v>13</v>
      </c>
      <c r="Q4" s="30"/>
      <c r="R4" s="30"/>
      <c r="S4" s="30"/>
      <c r="T4" s="30"/>
      <c r="U4" s="30"/>
      <c r="V4" s="30"/>
      <c r="W4" s="30"/>
      <c r="X4" s="30"/>
      <c r="Y4" s="13" t="s">
        <v>14</v>
      </c>
      <c r="Z4" s="45" t="s">
        <v>15</v>
      </c>
      <c r="AA4" s="45"/>
      <c r="AB4" s="46"/>
      <c r="AC4" s="47" t="s">
        <v>16</v>
      </c>
      <c r="AD4" s="15" t="s">
        <v>17</v>
      </c>
      <c r="AE4" s="48"/>
    </row>
    <row r="5" ht="32.25" customHeight="1" spans="1:31">
      <c r="A5" s="14"/>
      <c r="B5" s="14"/>
      <c r="C5" s="14"/>
      <c r="D5" s="15" t="s">
        <v>18</v>
      </c>
      <c r="E5" s="15" t="s">
        <v>19</v>
      </c>
      <c r="F5" s="15" t="s">
        <v>18</v>
      </c>
      <c r="G5" s="15" t="s">
        <v>19</v>
      </c>
      <c r="H5" s="15" t="s">
        <v>18</v>
      </c>
      <c r="I5" s="15" t="s">
        <v>19</v>
      </c>
      <c r="J5" s="15" t="s">
        <v>18</v>
      </c>
      <c r="K5" s="15" t="s">
        <v>19</v>
      </c>
      <c r="L5" s="31"/>
      <c r="M5" s="14"/>
      <c r="N5" s="29"/>
      <c r="O5" s="29"/>
      <c r="P5" s="32" t="s">
        <v>20</v>
      </c>
      <c r="Q5" s="32" t="s">
        <v>21</v>
      </c>
      <c r="R5" s="32" t="s">
        <v>22</v>
      </c>
      <c r="S5" s="32" t="s">
        <v>23</v>
      </c>
      <c r="T5" s="32"/>
      <c r="U5" s="13" t="s">
        <v>24</v>
      </c>
      <c r="V5" s="13"/>
      <c r="W5" s="32" t="s">
        <v>25</v>
      </c>
      <c r="X5" s="13" t="s">
        <v>26</v>
      </c>
      <c r="Y5" s="13"/>
      <c r="Z5" s="49"/>
      <c r="AA5" s="49"/>
      <c r="AB5" s="50"/>
      <c r="AC5" s="47"/>
      <c r="AD5" s="31"/>
      <c r="AE5" s="48"/>
    </row>
    <row r="6" ht="49.5" customHeight="1" spans="1:31">
      <c r="A6" s="16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6"/>
      <c r="N6" s="29"/>
      <c r="O6" s="29"/>
      <c r="P6" s="32"/>
      <c r="Q6" s="32"/>
      <c r="R6" s="32"/>
      <c r="S6" s="13" t="s">
        <v>18</v>
      </c>
      <c r="T6" s="13" t="s">
        <v>19</v>
      </c>
      <c r="U6" s="13" t="s">
        <v>18</v>
      </c>
      <c r="V6" s="13" t="s">
        <v>19</v>
      </c>
      <c r="W6" s="32"/>
      <c r="X6" s="37"/>
      <c r="Y6" s="13"/>
      <c r="Z6" s="51" t="s">
        <v>27</v>
      </c>
      <c r="AA6" s="51" t="s">
        <v>28</v>
      </c>
      <c r="AB6" s="52" t="s">
        <v>29</v>
      </c>
      <c r="AC6" s="47"/>
      <c r="AD6" s="17"/>
      <c r="AE6" s="48"/>
    </row>
    <row r="7" s="1" customFormat="1" ht="30" customHeight="1" spans="1:31">
      <c r="A7" s="18" t="s">
        <v>30</v>
      </c>
      <c r="B7" s="18" t="s">
        <v>31</v>
      </c>
      <c r="C7" s="18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 t="s">
        <v>37</v>
      </c>
      <c r="I7" s="19" t="s">
        <v>38</v>
      </c>
      <c r="J7" s="19" t="s">
        <v>39</v>
      </c>
      <c r="K7" s="19" t="s">
        <v>40</v>
      </c>
      <c r="L7" s="19" t="s">
        <v>41</v>
      </c>
      <c r="M7" s="33" t="s">
        <v>42</v>
      </c>
      <c r="N7" s="33" t="s">
        <v>43</v>
      </c>
      <c r="O7" s="33" t="s">
        <v>44</v>
      </c>
      <c r="P7" s="33" t="s">
        <v>45</v>
      </c>
      <c r="Q7" s="33" t="s">
        <v>46</v>
      </c>
      <c r="R7" s="33" t="s">
        <v>47</v>
      </c>
      <c r="S7" s="19" t="s">
        <v>48</v>
      </c>
      <c r="T7" s="19" t="s">
        <v>49</v>
      </c>
      <c r="U7" s="33" t="s">
        <v>50</v>
      </c>
      <c r="V7" s="33" t="s">
        <v>51</v>
      </c>
      <c r="W7" s="33" t="s">
        <v>52</v>
      </c>
      <c r="X7" s="33" t="s">
        <v>53</v>
      </c>
      <c r="Y7" s="33" t="s">
        <v>54</v>
      </c>
      <c r="Z7" s="53" t="s">
        <v>55</v>
      </c>
      <c r="AA7" s="53" t="s">
        <v>56</v>
      </c>
      <c r="AB7" s="53" t="s">
        <v>57</v>
      </c>
      <c r="AC7" s="33" t="s">
        <v>58</v>
      </c>
      <c r="AD7" s="33" t="s">
        <v>59</v>
      </c>
      <c r="AE7" s="54"/>
    </row>
    <row r="8" s="2" customFormat="1" ht="30" customHeight="1" spans="1:31">
      <c r="A8" s="20" t="s">
        <v>60</v>
      </c>
      <c r="B8" s="21"/>
      <c r="C8" s="22"/>
      <c r="D8" s="23">
        <f t="shared" ref="D8:AD8" si="0">D9+D22+D25+D33+D35+D41+D43+D51+D53+D55+D57+D61+D63+D65+D71+D73+D75+D77+D79+D85+D87+D92+D94+D96+D98+D100+D108+D112+D114+D125+D127+D129+D132+D134+D136+D144+D146+D148+D150+D156+D158+D160+D162+D166+D168+D176+D178+D180+D185+D187+D49+D90+D123+D142+D174</f>
        <v>553057</v>
      </c>
      <c r="E8" s="23">
        <f t="shared" si="0"/>
        <v>1870</v>
      </c>
      <c r="F8" s="23">
        <f t="shared" si="0"/>
        <v>581244</v>
      </c>
      <c r="G8" s="23">
        <f t="shared" si="0"/>
        <v>1953</v>
      </c>
      <c r="H8" s="23">
        <f t="shared" si="0"/>
        <v>967849750</v>
      </c>
      <c r="I8" s="23">
        <f t="shared" si="0"/>
        <v>3599750</v>
      </c>
      <c r="J8" s="23">
        <f t="shared" si="0"/>
        <v>1017177000</v>
      </c>
      <c r="K8" s="23">
        <f t="shared" si="0"/>
        <v>3759525</v>
      </c>
      <c r="L8" s="23">
        <f t="shared" si="0"/>
        <v>1992386025</v>
      </c>
      <c r="M8" s="23">
        <f t="shared" si="0"/>
        <v>2041873050</v>
      </c>
      <c r="N8" s="23"/>
      <c r="O8" s="23"/>
      <c r="P8" s="23">
        <f t="shared" si="0"/>
        <v>959580788.25</v>
      </c>
      <c r="Q8" s="23">
        <f t="shared" ref="Q8" si="1">Q9+Q22+Q25+Q33+Q35+Q41+Q43+Q51+Q53+Q55+Q57+Q61+Q63+Q65+Q71+Q73+Q75+Q77+Q79+Q85+Q87+Q92+Q94+Q96+Q98+Q100+Q108+Q112+Q114+Q125+Q127+Q129+Q132+Q134+Q136+Q144+Q146+Q148+Q150+Q156+Q158+Q160+Q162+Q166+Q168+Q176+Q178+Q180+Q185+Q187+Q49+Q90+Q123+Q142+Q174</f>
        <v>1306617865</v>
      </c>
      <c r="R8" s="23">
        <f t="shared" si="0"/>
        <v>9506000</v>
      </c>
      <c r="S8" s="23">
        <f t="shared" si="0"/>
        <v>970217570</v>
      </c>
      <c r="T8" s="23">
        <f t="shared" si="0"/>
        <v>2353620.5</v>
      </c>
      <c r="U8" s="23">
        <f t="shared" si="0"/>
        <v>2041025</v>
      </c>
      <c r="V8" s="23">
        <f t="shared" si="0"/>
        <v>36575</v>
      </c>
      <c r="W8" s="23">
        <f t="shared" si="0"/>
        <v>15670000</v>
      </c>
      <c r="X8" s="23">
        <f t="shared" si="0"/>
        <v>1302004841</v>
      </c>
      <c r="Y8" s="23">
        <f t="shared" si="0"/>
        <v>8520000</v>
      </c>
      <c r="Z8" s="55">
        <f t="shared" si="0"/>
        <v>1100468656</v>
      </c>
      <c r="AA8" s="55">
        <f t="shared" si="0"/>
        <v>212360000</v>
      </c>
      <c r="AB8" s="55">
        <f t="shared" si="0"/>
        <v>888108656</v>
      </c>
      <c r="AC8" s="23">
        <f t="shared" si="0"/>
        <v>193016185</v>
      </c>
      <c r="AD8" s="23">
        <f t="shared" si="0"/>
        <v>948955</v>
      </c>
      <c r="AE8" s="56"/>
    </row>
    <row r="9" s="3" customFormat="1" ht="30" customHeight="1" spans="1:31">
      <c r="A9" s="24">
        <v>601</v>
      </c>
      <c r="B9" s="25" t="s">
        <v>61</v>
      </c>
      <c r="C9" s="25" t="s">
        <v>61</v>
      </c>
      <c r="D9" s="23">
        <f t="shared" ref="D9:AD9" si="2">SUM(D10:D21)</f>
        <v>71696</v>
      </c>
      <c r="E9" s="23">
        <f t="shared" si="2"/>
        <v>537</v>
      </c>
      <c r="F9" s="23">
        <f t="shared" si="2"/>
        <v>66896</v>
      </c>
      <c r="G9" s="23">
        <f t="shared" si="2"/>
        <v>529</v>
      </c>
      <c r="H9" s="23">
        <f t="shared" si="2"/>
        <v>125468000</v>
      </c>
      <c r="I9" s="23">
        <f t="shared" si="2"/>
        <v>1033725</v>
      </c>
      <c r="J9" s="23">
        <f t="shared" si="2"/>
        <v>117068000</v>
      </c>
      <c r="K9" s="23">
        <f t="shared" si="2"/>
        <v>1018325</v>
      </c>
      <c r="L9" s="23">
        <f t="shared" si="2"/>
        <v>244588050</v>
      </c>
      <c r="M9" s="23">
        <f t="shared" si="2"/>
        <v>236172650</v>
      </c>
      <c r="N9" s="23"/>
      <c r="O9" s="23"/>
      <c r="P9" s="23">
        <f t="shared" si="2"/>
        <v>24458805</v>
      </c>
      <c r="Q9" s="23">
        <f t="shared" ref="Q9" si="3">SUM(Q10:Q21)</f>
        <v>70851795</v>
      </c>
      <c r="R9" s="23">
        <f t="shared" si="2"/>
        <v>0</v>
      </c>
      <c r="S9" s="23">
        <f t="shared" si="2"/>
        <v>25047050</v>
      </c>
      <c r="T9" s="23">
        <f t="shared" si="2"/>
        <v>189420</v>
      </c>
      <c r="U9" s="23">
        <f t="shared" si="2"/>
        <v>0</v>
      </c>
      <c r="V9" s="23">
        <f t="shared" si="2"/>
        <v>3850</v>
      </c>
      <c r="W9" s="23">
        <f t="shared" si="2"/>
        <v>0</v>
      </c>
      <c r="X9" s="23">
        <f t="shared" si="2"/>
        <v>70070284</v>
      </c>
      <c r="Y9" s="23">
        <f t="shared" si="2"/>
        <v>0</v>
      </c>
      <c r="Z9" s="55">
        <f t="shared" si="2"/>
        <v>70070284</v>
      </c>
      <c r="AA9" s="55">
        <f t="shared" si="2"/>
        <v>70070284</v>
      </c>
      <c r="AB9" s="55">
        <f t="shared" si="2"/>
        <v>0</v>
      </c>
      <c r="AC9" s="23">
        <f t="shared" si="2"/>
        <v>0</v>
      </c>
      <c r="AD9" s="23">
        <f t="shared" si="2"/>
        <v>0</v>
      </c>
      <c r="AE9" s="56"/>
    </row>
    <row r="10" s="3" customFormat="1" ht="30" customHeight="1" spans="1:31">
      <c r="A10" s="26">
        <v>601001</v>
      </c>
      <c r="B10" s="27" t="s">
        <v>62</v>
      </c>
      <c r="C10" s="27" t="s">
        <v>63</v>
      </c>
      <c r="D10" s="28">
        <v>41710</v>
      </c>
      <c r="E10" s="28">
        <v>244</v>
      </c>
      <c r="F10" s="28">
        <v>37914</v>
      </c>
      <c r="G10" s="28">
        <v>209</v>
      </c>
      <c r="H10" s="28">
        <f>D10*3500/2</f>
        <v>72992500</v>
      </c>
      <c r="I10" s="28">
        <f>E10*3850/2</f>
        <v>469700</v>
      </c>
      <c r="J10" s="28">
        <f>F10*3500/2</f>
        <v>66349500</v>
      </c>
      <c r="K10" s="28">
        <f>G10*3850/2</f>
        <v>402325</v>
      </c>
      <c r="L10" s="28">
        <f>H10+I10+J10+K10</f>
        <v>140214025</v>
      </c>
      <c r="M10" s="28">
        <f>(J10+K10)*2</f>
        <v>133503650</v>
      </c>
      <c r="N10" s="34">
        <v>0.1</v>
      </c>
      <c r="O10" s="34">
        <v>0.3</v>
      </c>
      <c r="P10" s="28">
        <f>L10*N10</f>
        <v>14021402.5</v>
      </c>
      <c r="Q10" s="28">
        <f>M10*O10</f>
        <v>40051095</v>
      </c>
      <c r="R10" s="28"/>
      <c r="S10" s="38">
        <v>14363300</v>
      </c>
      <c r="T10" s="38">
        <v>85085</v>
      </c>
      <c r="U10" s="28"/>
      <c r="V10" s="28">
        <v>0</v>
      </c>
      <c r="W10" s="28">
        <v>0</v>
      </c>
      <c r="X10" s="28">
        <f>ROUND(IF(P10+Q10+R10-S10-T10-U10-V10&lt;0,0,P10+Q10+R10-S10-T10-U10-V10),0)</f>
        <v>39624113</v>
      </c>
      <c r="Y10" s="28"/>
      <c r="Z10" s="57">
        <f>AA10+AB10</f>
        <v>39624113</v>
      </c>
      <c r="AA10" s="57">
        <v>39624113</v>
      </c>
      <c r="AB10" s="57">
        <f t="shared" ref="AB10:AB21" si="4">X10-Y10-AA10</f>
        <v>0</v>
      </c>
      <c r="AC10" s="28">
        <f>X10-Y10-Z10</f>
        <v>0</v>
      </c>
      <c r="AD10" s="28">
        <f>ROUND(IF(P10+Q10+R10-S10-T10-U10-V10&lt;0,-(P10+Q10+R10-S10-T10-U10-V10),0),0)</f>
        <v>0</v>
      </c>
      <c r="AE10" s="58"/>
    </row>
    <row r="11" s="4" customFormat="1" ht="30" customHeight="1" spans="1:31">
      <c r="A11" s="26">
        <v>601002</v>
      </c>
      <c r="B11" s="27" t="s">
        <v>64</v>
      </c>
      <c r="C11" s="27" t="s">
        <v>64</v>
      </c>
      <c r="D11" s="28">
        <v>455</v>
      </c>
      <c r="E11" s="28">
        <v>76</v>
      </c>
      <c r="F11" s="28">
        <v>402</v>
      </c>
      <c r="G11" s="28">
        <v>86</v>
      </c>
      <c r="H11" s="28">
        <f t="shared" ref="H11:H70" si="5">D11*3500/2</f>
        <v>796250</v>
      </c>
      <c r="I11" s="28">
        <f t="shared" ref="I11:I74" si="6">E11*3850/2</f>
        <v>146300</v>
      </c>
      <c r="J11" s="28">
        <f t="shared" ref="J11:J70" si="7">F11*3500/2</f>
        <v>703500</v>
      </c>
      <c r="K11" s="28">
        <f t="shared" ref="K11:K74" si="8">G11*3850/2</f>
        <v>165550</v>
      </c>
      <c r="L11" s="28">
        <f t="shared" ref="L11:L74" si="9">H11+I11+J11+K11</f>
        <v>1811600</v>
      </c>
      <c r="M11" s="28">
        <f t="shared" ref="M11:M74" si="10">(J11+K11)*2</f>
        <v>1738100</v>
      </c>
      <c r="N11" s="34">
        <v>0.1</v>
      </c>
      <c r="O11" s="34">
        <v>0.3</v>
      </c>
      <c r="P11" s="28">
        <f t="shared" ref="P11:P74" si="11">L11*N11</f>
        <v>181160</v>
      </c>
      <c r="Q11" s="28">
        <f t="shared" ref="Q11:Q74" si="12">M11*O11</f>
        <v>521430</v>
      </c>
      <c r="R11" s="28"/>
      <c r="S11" s="38">
        <v>161350</v>
      </c>
      <c r="T11" s="38">
        <v>30415</v>
      </c>
      <c r="U11" s="28"/>
      <c r="V11" s="28">
        <v>0</v>
      </c>
      <c r="W11" s="28">
        <v>0</v>
      </c>
      <c r="X11" s="28">
        <f t="shared" ref="X11:X21" si="13">ROUND(IF(P11+Q11+R11-S11-T11-U11-V11&lt;0,0,P11+Q11+R11-S11-T11-U11-V11),0)</f>
        <v>510825</v>
      </c>
      <c r="Y11" s="28"/>
      <c r="Z11" s="57">
        <f t="shared" ref="Z11:Z21" si="14">AA11+AB11</f>
        <v>510825</v>
      </c>
      <c r="AA11" s="57">
        <v>510825</v>
      </c>
      <c r="AB11" s="57">
        <f t="shared" si="4"/>
        <v>0</v>
      </c>
      <c r="AC11" s="28">
        <f t="shared" ref="AC11:AC21" si="15">X11-Y11-Z11</f>
        <v>0</v>
      </c>
      <c r="AD11" s="28">
        <f t="shared" ref="AD11:AD21" si="16">ROUND(IF(P11+Q11+R11-S11-T11-U11-V11&lt;0,-(P11+Q11+R11-S11-T11-U11-V11),0),0)</f>
        <v>0</v>
      </c>
      <c r="AE11" s="58"/>
    </row>
    <row r="12" s="4" customFormat="1" ht="30" customHeight="1" spans="1:31">
      <c r="A12" s="26">
        <v>601003</v>
      </c>
      <c r="B12" s="27" t="s">
        <v>65</v>
      </c>
      <c r="C12" s="27" t="s">
        <v>65</v>
      </c>
      <c r="D12" s="28">
        <v>1956</v>
      </c>
      <c r="E12" s="28">
        <v>22</v>
      </c>
      <c r="F12" s="28">
        <v>1901</v>
      </c>
      <c r="G12" s="28">
        <v>25</v>
      </c>
      <c r="H12" s="28">
        <f t="shared" si="5"/>
        <v>3423000</v>
      </c>
      <c r="I12" s="28">
        <f t="shared" si="6"/>
        <v>42350</v>
      </c>
      <c r="J12" s="28">
        <f t="shared" si="7"/>
        <v>3326750</v>
      </c>
      <c r="K12" s="28">
        <f t="shared" si="8"/>
        <v>48125</v>
      </c>
      <c r="L12" s="28">
        <f t="shared" si="9"/>
        <v>6840225</v>
      </c>
      <c r="M12" s="28">
        <f t="shared" si="10"/>
        <v>6749750</v>
      </c>
      <c r="N12" s="34">
        <v>0.1</v>
      </c>
      <c r="O12" s="34">
        <v>0.3</v>
      </c>
      <c r="P12" s="28">
        <f t="shared" si="11"/>
        <v>684022.5</v>
      </c>
      <c r="Q12" s="28">
        <f t="shared" si="12"/>
        <v>2024925</v>
      </c>
      <c r="R12" s="28"/>
      <c r="S12" s="38">
        <v>650650</v>
      </c>
      <c r="T12" s="38">
        <v>0</v>
      </c>
      <c r="U12" s="28"/>
      <c r="V12" s="28">
        <v>3850</v>
      </c>
      <c r="W12" s="28">
        <v>0</v>
      </c>
      <c r="X12" s="28">
        <f t="shared" si="13"/>
        <v>2054448</v>
      </c>
      <c r="Y12" s="28"/>
      <c r="Z12" s="57">
        <f t="shared" si="14"/>
        <v>2054448</v>
      </c>
      <c r="AA12" s="57">
        <v>2054448</v>
      </c>
      <c r="AB12" s="57">
        <f t="shared" si="4"/>
        <v>0</v>
      </c>
      <c r="AC12" s="28">
        <f t="shared" si="15"/>
        <v>0</v>
      </c>
      <c r="AD12" s="28">
        <f t="shared" si="16"/>
        <v>0</v>
      </c>
      <c r="AE12" s="58"/>
    </row>
    <row r="13" s="4" customFormat="1" ht="30" customHeight="1" spans="1:31">
      <c r="A13" s="26">
        <v>601004</v>
      </c>
      <c r="B13" s="27" t="s">
        <v>66</v>
      </c>
      <c r="C13" s="27" t="s">
        <v>66</v>
      </c>
      <c r="D13" s="28">
        <v>372</v>
      </c>
      <c r="E13" s="28">
        <v>31</v>
      </c>
      <c r="F13" s="28">
        <v>374</v>
      </c>
      <c r="G13" s="28">
        <v>44</v>
      </c>
      <c r="H13" s="28">
        <f t="shared" si="5"/>
        <v>651000</v>
      </c>
      <c r="I13" s="28">
        <f t="shared" si="6"/>
        <v>59675</v>
      </c>
      <c r="J13" s="28">
        <f t="shared" si="7"/>
        <v>654500</v>
      </c>
      <c r="K13" s="28">
        <f t="shared" si="8"/>
        <v>84700</v>
      </c>
      <c r="L13" s="28">
        <f t="shared" si="9"/>
        <v>1449875</v>
      </c>
      <c r="M13" s="28">
        <f t="shared" si="10"/>
        <v>1478400</v>
      </c>
      <c r="N13" s="34">
        <v>0.1</v>
      </c>
      <c r="O13" s="34">
        <v>0.3</v>
      </c>
      <c r="P13" s="28">
        <f t="shared" si="11"/>
        <v>144987.5</v>
      </c>
      <c r="Q13" s="28">
        <f t="shared" si="12"/>
        <v>443520</v>
      </c>
      <c r="R13" s="28"/>
      <c r="S13" s="38">
        <v>135100</v>
      </c>
      <c r="T13" s="38">
        <v>12320</v>
      </c>
      <c r="U13" s="28"/>
      <c r="V13" s="28">
        <v>0</v>
      </c>
      <c r="W13" s="28">
        <v>0</v>
      </c>
      <c r="X13" s="28">
        <f t="shared" si="13"/>
        <v>441088</v>
      </c>
      <c r="Y13" s="28"/>
      <c r="Z13" s="57">
        <f t="shared" si="14"/>
        <v>441088</v>
      </c>
      <c r="AA13" s="57">
        <v>441088</v>
      </c>
      <c r="AB13" s="57">
        <f t="shared" si="4"/>
        <v>0</v>
      </c>
      <c r="AC13" s="28">
        <f t="shared" si="15"/>
        <v>0</v>
      </c>
      <c r="AD13" s="28">
        <f t="shared" si="16"/>
        <v>0</v>
      </c>
      <c r="AE13" s="58"/>
    </row>
    <row r="14" s="4" customFormat="1" ht="30" customHeight="1" spans="1:31">
      <c r="A14" s="26">
        <v>601005</v>
      </c>
      <c r="B14" s="27" t="s">
        <v>67</v>
      </c>
      <c r="C14" s="27" t="s">
        <v>67</v>
      </c>
      <c r="D14" s="28">
        <v>827</v>
      </c>
      <c r="E14" s="28">
        <v>0</v>
      </c>
      <c r="F14" s="28">
        <v>800</v>
      </c>
      <c r="G14" s="28">
        <v>0</v>
      </c>
      <c r="H14" s="28">
        <f t="shared" si="5"/>
        <v>1447250</v>
      </c>
      <c r="I14" s="28">
        <f t="shared" si="6"/>
        <v>0</v>
      </c>
      <c r="J14" s="28">
        <f t="shared" si="7"/>
        <v>1400000</v>
      </c>
      <c r="K14" s="28">
        <f t="shared" si="8"/>
        <v>0</v>
      </c>
      <c r="L14" s="28">
        <f t="shared" si="9"/>
        <v>2847250</v>
      </c>
      <c r="M14" s="28">
        <f t="shared" si="10"/>
        <v>2800000</v>
      </c>
      <c r="N14" s="34">
        <v>0.1</v>
      </c>
      <c r="O14" s="34">
        <v>0.3</v>
      </c>
      <c r="P14" s="28">
        <f t="shared" si="11"/>
        <v>284725</v>
      </c>
      <c r="Q14" s="28">
        <f t="shared" si="12"/>
        <v>840000</v>
      </c>
      <c r="R14" s="28"/>
      <c r="S14" s="38">
        <v>237650</v>
      </c>
      <c r="T14" s="38">
        <v>0</v>
      </c>
      <c r="U14" s="28"/>
      <c r="V14" s="28">
        <v>0</v>
      </c>
      <c r="W14" s="28">
        <v>0</v>
      </c>
      <c r="X14" s="28">
        <f t="shared" si="13"/>
        <v>887075</v>
      </c>
      <c r="Y14" s="28"/>
      <c r="Z14" s="57">
        <f t="shared" si="14"/>
        <v>887075</v>
      </c>
      <c r="AA14" s="57">
        <v>887075</v>
      </c>
      <c r="AB14" s="57">
        <f t="shared" si="4"/>
        <v>0</v>
      </c>
      <c r="AC14" s="28">
        <f t="shared" si="15"/>
        <v>0</v>
      </c>
      <c r="AD14" s="28">
        <f t="shared" si="16"/>
        <v>0</v>
      </c>
      <c r="AE14" s="58"/>
    </row>
    <row r="15" s="4" customFormat="1" ht="30" customHeight="1" spans="1:31">
      <c r="A15" s="26">
        <v>601006</v>
      </c>
      <c r="B15" s="27" t="s">
        <v>68</v>
      </c>
      <c r="C15" s="27" t="s">
        <v>68</v>
      </c>
      <c r="D15" s="28">
        <v>2053</v>
      </c>
      <c r="E15" s="28">
        <v>15</v>
      </c>
      <c r="F15" s="28">
        <v>1740</v>
      </c>
      <c r="G15" s="28">
        <v>17</v>
      </c>
      <c r="H15" s="28">
        <f t="shared" si="5"/>
        <v>3592750</v>
      </c>
      <c r="I15" s="28">
        <f t="shared" si="6"/>
        <v>28875</v>
      </c>
      <c r="J15" s="28">
        <f t="shared" si="7"/>
        <v>3045000</v>
      </c>
      <c r="K15" s="28">
        <f t="shared" si="8"/>
        <v>32725</v>
      </c>
      <c r="L15" s="28">
        <f t="shared" si="9"/>
        <v>6699350</v>
      </c>
      <c r="M15" s="28">
        <f t="shared" si="10"/>
        <v>6155450</v>
      </c>
      <c r="N15" s="34">
        <v>0.1</v>
      </c>
      <c r="O15" s="34">
        <v>0.3</v>
      </c>
      <c r="P15" s="28">
        <f t="shared" si="11"/>
        <v>669935</v>
      </c>
      <c r="Q15" s="28">
        <f t="shared" si="12"/>
        <v>1846635</v>
      </c>
      <c r="R15" s="28"/>
      <c r="S15" s="38">
        <v>854700</v>
      </c>
      <c r="T15" s="38">
        <v>5775</v>
      </c>
      <c r="U15" s="28"/>
      <c r="V15" s="28">
        <v>0</v>
      </c>
      <c r="W15" s="28">
        <v>0</v>
      </c>
      <c r="X15" s="28">
        <f t="shared" si="13"/>
        <v>1656095</v>
      </c>
      <c r="Y15" s="28"/>
      <c r="Z15" s="57">
        <f t="shared" si="14"/>
        <v>1656095</v>
      </c>
      <c r="AA15" s="57">
        <v>1656095</v>
      </c>
      <c r="AB15" s="57">
        <f t="shared" si="4"/>
        <v>0</v>
      </c>
      <c r="AC15" s="28">
        <f t="shared" si="15"/>
        <v>0</v>
      </c>
      <c r="AD15" s="28">
        <f t="shared" si="16"/>
        <v>0</v>
      </c>
      <c r="AE15" s="58"/>
    </row>
    <row r="16" s="4" customFormat="1" ht="30" customHeight="1" spans="1:31">
      <c r="A16" s="26">
        <v>601007</v>
      </c>
      <c r="B16" s="27" t="s">
        <v>69</v>
      </c>
      <c r="C16" s="27" t="s">
        <v>69</v>
      </c>
      <c r="D16" s="28">
        <v>1747</v>
      </c>
      <c r="E16" s="28">
        <v>8</v>
      </c>
      <c r="F16" s="28">
        <v>1764</v>
      </c>
      <c r="G16" s="28">
        <v>7</v>
      </c>
      <c r="H16" s="28">
        <f t="shared" si="5"/>
        <v>3057250</v>
      </c>
      <c r="I16" s="28">
        <f t="shared" si="6"/>
        <v>15400</v>
      </c>
      <c r="J16" s="28">
        <f t="shared" si="7"/>
        <v>3087000</v>
      </c>
      <c r="K16" s="28">
        <f t="shared" si="8"/>
        <v>13475</v>
      </c>
      <c r="L16" s="28">
        <f t="shared" si="9"/>
        <v>6173125</v>
      </c>
      <c r="M16" s="28">
        <f t="shared" si="10"/>
        <v>6200950</v>
      </c>
      <c r="N16" s="34">
        <v>0.1</v>
      </c>
      <c r="O16" s="34">
        <v>0.3</v>
      </c>
      <c r="P16" s="28">
        <f t="shared" si="11"/>
        <v>617312.5</v>
      </c>
      <c r="Q16" s="28">
        <f t="shared" si="12"/>
        <v>1860285</v>
      </c>
      <c r="R16" s="28"/>
      <c r="S16" s="38">
        <v>620900</v>
      </c>
      <c r="T16" s="38">
        <v>3080</v>
      </c>
      <c r="U16" s="28"/>
      <c r="V16" s="28">
        <v>0</v>
      </c>
      <c r="W16" s="28">
        <v>0</v>
      </c>
      <c r="X16" s="28">
        <f t="shared" si="13"/>
        <v>1853618</v>
      </c>
      <c r="Y16" s="28"/>
      <c r="Z16" s="57">
        <f t="shared" si="14"/>
        <v>1853618</v>
      </c>
      <c r="AA16" s="57">
        <v>1853618</v>
      </c>
      <c r="AB16" s="57">
        <f t="shared" si="4"/>
        <v>0</v>
      </c>
      <c r="AC16" s="28">
        <f t="shared" si="15"/>
        <v>0</v>
      </c>
      <c r="AD16" s="28">
        <f t="shared" si="16"/>
        <v>0</v>
      </c>
      <c r="AE16" s="58"/>
    </row>
    <row r="17" s="4" customFormat="1" ht="30" customHeight="1" spans="1:31">
      <c r="A17" s="26">
        <v>601009</v>
      </c>
      <c r="B17" s="27" t="s">
        <v>70</v>
      </c>
      <c r="C17" s="27" t="s">
        <v>70</v>
      </c>
      <c r="D17" s="28">
        <v>7139</v>
      </c>
      <c r="E17" s="28">
        <v>99</v>
      </c>
      <c r="F17" s="28">
        <v>7406</v>
      </c>
      <c r="G17" s="28">
        <v>94</v>
      </c>
      <c r="H17" s="28">
        <f t="shared" si="5"/>
        <v>12493250</v>
      </c>
      <c r="I17" s="28">
        <f t="shared" si="6"/>
        <v>190575</v>
      </c>
      <c r="J17" s="28">
        <f t="shared" si="7"/>
        <v>12960500</v>
      </c>
      <c r="K17" s="28">
        <f t="shared" si="8"/>
        <v>180950</v>
      </c>
      <c r="L17" s="28">
        <f t="shared" si="9"/>
        <v>25825275</v>
      </c>
      <c r="M17" s="28">
        <f t="shared" si="10"/>
        <v>26282900</v>
      </c>
      <c r="N17" s="34">
        <v>0.1</v>
      </c>
      <c r="O17" s="34">
        <v>0.3</v>
      </c>
      <c r="P17" s="28">
        <f t="shared" si="11"/>
        <v>2582527.5</v>
      </c>
      <c r="Q17" s="28">
        <f t="shared" si="12"/>
        <v>7884870</v>
      </c>
      <c r="R17" s="28"/>
      <c r="S17" s="38">
        <v>2492700</v>
      </c>
      <c r="T17" s="38">
        <v>36575</v>
      </c>
      <c r="U17" s="28"/>
      <c r="V17" s="28">
        <v>0</v>
      </c>
      <c r="W17" s="28">
        <v>0</v>
      </c>
      <c r="X17" s="28">
        <f t="shared" si="13"/>
        <v>7938123</v>
      </c>
      <c r="Y17" s="28"/>
      <c r="Z17" s="57">
        <f t="shared" si="14"/>
        <v>7938123</v>
      </c>
      <c r="AA17" s="57">
        <v>7938123</v>
      </c>
      <c r="AB17" s="57">
        <f t="shared" si="4"/>
        <v>0</v>
      </c>
      <c r="AC17" s="28">
        <f t="shared" si="15"/>
        <v>0</v>
      </c>
      <c r="AD17" s="28">
        <f t="shared" si="16"/>
        <v>0</v>
      </c>
      <c r="AE17" s="58"/>
    </row>
    <row r="18" s="4" customFormat="1" ht="30" customHeight="1" spans="1:31">
      <c r="A18" s="26">
        <v>601008</v>
      </c>
      <c r="B18" s="27" t="s">
        <v>71</v>
      </c>
      <c r="C18" s="27" t="s">
        <v>71</v>
      </c>
      <c r="D18" s="28">
        <v>4438</v>
      </c>
      <c r="E18" s="28">
        <v>15</v>
      </c>
      <c r="F18" s="28">
        <v>4270</v>
      </c>
      <c r="G18" s="28">
        <v>13</v>
      </c>
      <c r="H18" s="28">
        <f t="shared" si="5"/>
        <v>7766500</v>
      </c>
      <c r="I18" s="28">
        <f t="shared" si="6"/>
        <v>28875</v>
      </c>
      <c r="J18" s="28">
        <f t="shared" si="7"/>
        <v>7472500</v>
      </c>
      <c r="K18" s="28">
        <f t="shared" si="8"/>
        <v>25025</v>
      </c>
      <c r="L18" s="28">
        <f t="shared" si="9"/>
        <v>15292900</v>
      </c>
      <c r="M18" s="28">
        <f t="shared" si="10"/>
        <v>14995050</v>
      </c>
      <c r="N18" s="34">
        <v>0.1</v>
      </c>
      <c r="O18" s="34">
        <v>0.3</v>
      </c>
      <c r="P18" s="28">
        <f t="shared" si="11"/>
        <v>1529290</v>
      </c>
      <c r="Q18" s="28">
        <f t="shared" si="12"/>
        <v>4498515</v>
      </c>
      <c r="R18" s="28"/>
      <c r="S18" s="38">
        <v>1594250</v>
      </c>
      <c r="T18" s="38">
        <v>5775</v>
      </c>
      <c r="U18" s="28"/>
      <c r="V18" s="28">
        <v>0</v>
      </c>
      <c r="W18" s="28">
        <v>0</v>
      </c>
      <c r="X18" s="28">
        <f t="shared" si="13"/>
        <v>4427780</v>
      </c>
      <c r="Y18" s="28"/>
      <c r="Z18" s="57">
        <f t="shared" si="14"/>
        <v>4427780</v>
      </c>
      <c r="AA18" s="57">
        <v>4427780</v>
      </c>
      <c r="AB18" s="57">
        <f t="shared" si="4"/>
        <v>0</v>
      </c>
      <c r="AC18" s="28">
        <f t="shared" si="15"/>
        <v>0</v>
      </c>
      <c r="AD18" s="28">
        <f t="shared" si="16"/>
        <v>0</v>
      </c>
      <c r="AE18" s="58"/>
    </row>
    <row r="19" s="4" customFormat="1" ht="30" customHeight="1" spans="1:31">
      <c r="A19" s="26">
        <v>601013</v>
      </c>
      <c r="B19" s="27" t="s">
        <v>72</v>
      </c>
      <c r="C19" s="27" t="s">
        <v>73</v>
      </c>
      <c r="D19" s="28">
        <v>7339</v>
      </c>
      <c r="E19" s="28">
        <v>1</v>
      </c>
      <c r="F19" s="28">
        <v>6718</v>
      </c>
      <c r="G19" s="28">
        <v>8</v>
      </c>
      <c r="H19" s="28">
        <f t="shared" si="5"/>
        <v>12843250</v>
      </c>
      <c r="I19" s="28">
        <f t="shared" si="6"/>
        <v>1925</v>
      </c>
      <c r="J19" s="28">
        <f t="shared" si="7"/>
        <v>11756500</v>
      </c>
      <c r="K19" s="28">
        <f t="shared" si="8"/>
        <v>15400</v>
      </c>
      <c r="L19" s="28">
        <f t="shared" si="9"/>
        <v>24617075</v>
      </c>
      <c r="M19" s="28">
        <f t="shared" si="10"/>
        <v>23543800</v>
      </c>
      <c r="N19" s="34">
        <v>0.1</v>
      </c>
      <c r="O19" s="34">
        <v>0.3</v>
      </c>
      <c r="P19" s="28">
        <f t="shared" si="11"/>
        <v>2461707.5</v>
      </c>
      <c r="Q19" s="28">
        <f t="shared" si="12"/>
        <v>7063140</v>
      </c>
      <c r="R19" s="28"/>
      <c r="S19" s="38">
        <v>2614850</v>
      </c>
      <c r="T19" s="38">
        <v>385</v>
      </c>
      <c r="U19" s="28"/>
      <c r="V19" s="28">
        <v>0</v>
      </c>
      <c r="W19" s="28">
        <v>0</v>
      </c>
      <c r="X19" s="28">
        <f t="shared" si="13"/>
        <v>6909613</v>
      </c>
      <c r="Y19" s="28"/>
      <c r="Z19" s="57">
        <f t="shared" si="14"/>
        <v>6909613</v>
      </c>
      <c r="AA19" s="57">
        <v>6909613</v>
      </c>
      <c r="AB19" s="57">
        <f t="shared" si="4"/>
        <v>0</v>
      </c>
      <c r="AC19" s="28">
        <f t="shared" si="15"/>
        <v>0</v>
      </c>
      <c r="AD19" s="28">
        <f t="shared" si="16"/>
        <v>0</v>
      </c>
      <c r="AE19" s="58"/>
    </row>
    <row r="20" s="4" customFormat="1" ht="30" customHeight="1" spans="1:31">
      <c r="A20" s="26">
        <v>601012</v>
      </c>
      <c r="B20" s="27" t="s">
        <v>74</v>
      </c>
      <c r="C20" s="27" t="s">
        <v>75</v>
      </c>
      <c r="D20" s="28">
        <v>2390</v>
      </c>
      <c r="E20" s="28">
        <v>15</v>
      </c>
      <c r="F20" s="28">
        <v>2167</v>
      </c>
      <c r="G20" s="28">
        <v>18</v>
      </c>
      <c r="H20" s="28">
        <f t="shared" si="5"/>
        <v>4182500</v>
      </c>
      <c r="I20" s="28">
        <f t="shared" si="6"/>
        <v>28875</v>
      </c>
      <c r="J20" s="28">
        <f t="shared" si="7"/>
        <v>3792250</v>
      </c>
      <c r="K20" s="28">
        <f t="shared" si="8"/>
        <v>34650</v>
      </c>
      <c r="L20" s="28">
        <f t="shared" si="9"/>
        <v>8038275</v>
      </c>
      <c r="M20" s="28">
        <f t="shared" si="10"/>
        <v>7653800</v>
      </c>
      <c r="N20" s="34">
        <v>0.1</v>
      </c>
      <c r="O20" s="34">
        <v>0.3</v>
      </c>
      <c r="P20" s="28">
        <f t="shared" si="11"/>
        <v>803827.5</v>
      </c>
      <c r="Q20" s="28">
        <f t="shared" si="12"/>
        <v>2296140</v>
      </c>
      <c r="R20" s="28"/>
      <c r="S20" s="38">
        <v>867650</v>
      </c>
      <c r="T20" s="38">
        <v>5775</v>
      </c>
      <c r="U20" s="28"/>
      <c r="V20" s="28">
        <v>0</v>
      </c>
      <c r="W20" s="28">
        <v>0</v>
      </c>
      <c r="X20" s="28">
        <f t="shared" si="13"/>
        <v>2226543</v>
      </c>
      <c r="Y20" s="28"/>
      <c r="Z20" s="57">
        <f t="shared" si="14"/>
        <v>2226543</v>
      </c>
      <c r="AA20" s="57">
        <v>2226543</v>
      </c>
      <c r="AB20" s="57">
        <f t="shared" si="4"/>
        <v>0</v>
      </c>
      <c r="AC20" s="28">
        <f t="shared" si="15"/>
        <v>0</v>
      </c>
      <c r="AD20" s="28">
        <f t="shared" si="16"/>
        <v>0</v>
      </c>
      <c r="AE20" s="58"/>
    </row>
    <row r="21" s="4" customFormat="1" ht="30" customHeight="1" spans="1:31">
      <c r="A21" s="26">
        <v>601010</v>
      </c>
      <c r="B21" s="27" t="s">
        <v>76</v>
      </c>
      <c r="C21" s="27" t="s">
        <v>76</v>
      </c>
      <c r="D21" s="28">
        <v>1270</v>
      </c>
      <c r="E21" s="28">
        <v>11</v>
      </c>
      <c r="F21" s="28">
        <v>1440</v>
      </c>
      <c r="G21" s="28">
        <v>8</v>
      </c>
      <c r="H21" s="28">
        <f t="shared" si="5"/>
        <v>2222500</v>
      </c>
      <c r="I21" s="28">
        <f t="shared" si="6"/>
        <v>21175</v>
      </c>
      <c r="J21" s="28">
        <f t="shared" si="7"/>
        <v>2520000</v>
      </c>
      <c r="K21" s="28">
        <f t="shared" si="8"/>
        <v>15400</v>
      </c>
      <c r="L21" s="28">
        <f t="shared" si="9"/>
        <v>4779075</v>
      </c>
      <c r="M21" s="28">
        <f t="shared" si="10"/>
        <v>5070800</v>
      </c>
      <c r="N21" s="34">
        <v>0.1</v>
      </c>
      <c r="O21" s="34">
        <v>0.3</v>
      </c>
      <c r="P21" s="28">
        <f t="shared" si="11"/>
        <v>477907.5</v>
      </c>
      <c r="Q21" s="28">
        <f t="shared" si="12"/>
        <v>1521240</v>
      </c>
      <c r="R21" s="28"/>
      <c r="S21" s="38">
        <v>453950</v>
      </c>
      <c r="T21" s="38">
        <v>4235</v>
      </c>
      <c r="U21" s="28"/>
      <c r="V21" s="28">
        <v>0</v>
      </c>
      <c r="W21" s="28">
        <v>0</v>
      </c>
      <c r="X21" s="28">
        <f t="shared" si="13"/>
        <v>1540963</v>
      </c>
      <c r="Y21" s="28"/>
      <c r="Z21" s="57">
        <f t="shared" si="14"/>
        <v>1540963</v>
      </c>
      <c r="AA21" s="57">
        <v>1540963</v>
      </c>
      <c r="AB21" s="57">
        <f t="shared" si="4"/>
        <v>0</v>
      </c>
      <c r="AC21" s="28">
        <f t="shared" si="15"/>
        <v>0</v>
      </c>
      <c r="AD21" s="28">
        <f t="shared" si="16"/>
        <v>0</v>
      </c>
      <c r="AE21" s="58"/>
    </row>
    <row r="22" s="4" customFormat="1" ht="30" customHeight="1" spans="1:31">
      <c r="A22" s="24">
        <v>603</v>
      </c>
      <c r="B22" s="25" t="s">
        <v>77</v>
      </c>
      <c r="C22" s="25" t="s">
        <v>77</v>
      </c>
      <c r="D22" s="23">
        <f t="shared" ref="D22:AD22" si="17">SUM(D23:D24)</f>
        <v>12744</v>
      </c>
      <c r="E22" s="23">
        <f t="shared" si="17"/>
        <v>73</v>
      </c>
      <c r="F22" s="23">
        <f t="shared" si="17"/>
        <v>12542</v>
      </c>
      <c r="G22" s="23">
        <f t="shared" si="17"/>
        <v>74</v>
      </c>
      <c r="H22" s="23">
        <f t="shared" si="17"/>
        <v>22302000</v>
      </c>
      <c r="I22" s="23">
        <f t="shared" si="17"/>
        <v>140525</v>
      </c>
      <c r="J22" s="23">
        <f t="shared" si="17"/>
        <v>21948500</v>
      </c>
      <c r="K22" s="23">
        <f t="shared" si="17"/>
        <v>142450</v>
      </c>
      <c r="L22" s="23">
        <f t="shared" si="17"/>
        <v>44533475</v>
      </c>
      <c r="M22" s="23">
        <f t="shared" si="17"/>
        <v>44181900</v>
      </c>
      <c r="N22" s="23"/>
      <c r="O22" s="34"/>
      <c r="P22" s="23">
        <f t="shared" si="17"/>
        <v>4453347.5</v>
      </c>
      <c r="Q22" s="23">
        <f t="shared" si="17"/>
        <v>13254570</v>
      </c>
      <c r="R22" s="23">
        <f t="shared" si="17"/>
        <v>0</v>
      </c>
      <c r="S22" s="23">
        <f t="shared" si="17"/>
        <v>3933300</v>
      </c>
      <c r="T22" s="23">
        <f t="shared" si="17"/>
        <v>22330</v>
      </c>
      <c r="U22" s="23">
        <f t="shared" si="17"/>
        <v>0</v>
      </c>
      <c r="V22" s="23">
        <f t="shared" si="17"/>
        <v>0</v>
      </c>
      <c r="W22" s="23">
        <f t="shared" si="17"/>
        <v>0</v>
      </c>
      <c r="X22" s="23">
        <f t="shared" si="17"/>
        <v>13752288</v>
      </c>
      <c r="Y22" s="23">
        <f t="shared" si="17"/>
        <v>0</v>
      </c>
      <c r="Z22" s="55">
        <f t="shared" si="17"/>
        <v>13752288</v>
      </c>
      <c r="AA22" s="55">
        <f t="shared" si="17"/>
        <v>13752288</v>
      </c>
      <c r="AB22" s="55">
        <f t="shared" si="17"/>
        <v>0</v>
      </c>
      <c r="AC22" s="23">
        <f t="shared" si="17"/>
        <v>0</v>
      </c>
      <c r="AD22" s="23">
        <f t="shared" si="17"/>
        <v>0</v>
      </c>
      <c r="AE22" s="56"/>
    </row>
    <row r="23" s="4" customFormat="1" ht="30" customHeight="1" spans="1:31">
      <c r="A23" s="26">
        <v>603001</v>
      </c>
      <c r="B23" s="27" t="s">
        <v>78</v>
      </c>
      <c r="C23" s="27" t="s">
        <v>79</v>
      </c>
      <c r="D23" s="28">
        <v>11177</v>
      </c>
      <c r="E23" s="28">
        <v>65</v>
      </c>
      <c r="F23" s="28">
        <v>10817</v>
      </c>
      <c r="G23" s="28">
        <v>67</v>
      </c>
      <c r="H23" s="28">
        <f t="shared" si="5"/>
        <v>19559750</v>
      </c>
      <c r="I23" s="28">
        <f t="shared" si="6"/>
        <v>125125</v>
      </c>
      <c r="J23" s="28">
        <f t="shared" si="7"/>
        <v>18929750</v>
      </c>
      <c r="K23" s="28">
        <f t="shared" si="8"/>
        <v>128975</v>
      </c>
      <c r="L23" s="28">
        <f t="shared" si="9"/>
        <v>38743600</v>
      </c>
      <c r="M23" s="28">
        <f t="shared" si="10"/>
        <v>38117450</v>
      </c>
      <c r="N23" s="34">
        <v>0.1</v>
      </c>
      <c r="O23" s="34">
        <v>0.3</v>
      </c>
      <c r="P23" s="28">
        <f t="shared" si="11"/>
        <v>3874360</v>
      </c>
      <c r="Q23" s="28">
        <f t="shared" si="12"/>
        <v>11435235</v>
      </c>
      <c r="R23" s="28"/>
      <c r="S23" s="38">
        <v>3501400</v>
      </c>
      <c r="T23" s="38">
        <v>21560</v>
      </c>
      <c r="U23" s="28"/>
      <c r="V23" s="28">
        <v>0</v>
      </c>
      <c r="W23" s="28">
        <v>0</v>
      </c>
      <c r="X23" s="28">
        <f>ROUND(IF(P23+Q23+R23-S23-T23-U23-V23&lt;0,0,P23+Q23+R23-S23-T23-U23-V23),0)</f>
        <v>11786635</v>
      </c>
      <c r="Y23" s="28"/>
      <c r="Z23" s="57">
        <f>AA23+AB23</f>
        <v>11786635</v>
      </c>
      <c r="AA23" s="57">
        <v>11786635</v>
      </c>
      <c r="AB23" s="57">
        <f>X23-Y23-AA23</f>
        <v>0</v>
      </c>
      <c r="AC23" s="28">
        <f>X23-Y23-Z23</f>
        <v>0</v>
      </c>
      <c r="AD23" s="28">
        <f>ROUND(IF(P23+Q23+R23-S23-T23-U23-V23&lt;0,-(P23+Q23+R23-S23-T23-U23-V23),0),0)</f>
        <v>0</v>
      </c>
      <c r="AE23" s="58"/>
    </row>
    <row r="24" s="4" customFormat="1" ht="30" customHeight="1" spans="1:31">
      <c r="A24" s="26">
        <v>603004</v>
      </c>
      <c r="B24" s="27" t="s">
        <v>80</v>
      </c>
      <c r="C24" s="27" t="s">
        <v>80</v>
      </c>
      <c r="D24" s="28">
        <v>1567</v>
      </c>
      <c r="E24" s="28">
        <v>8</v>
      </c>
      <c r="F24" s="28">
        <v>1725</v>
      </c>
      <c r="G24" s="28">
        <v>7</v>
      </c>
      <c r="H24" s="28">
        <f t="shared" si="5"/>
        <v>2742250</v>
      </c>
      <c r="I24" s="28">
        <f t="shared" si="6"/>
        <v>15400</v>
      </c>
      <c r="J24" s="28">
        <f t="shared" si="7"/>
        <v>3018750</v>
      </c>
      <c r="K24" s="28">
        <f t="shared" si="8"/>
        <v>13475</v>
      </c>
      <c r="L24" s="28">
        <f t="shared" si="9"/>
        <v>5789875</v>
      </c>
      <c r="M24" s="28">
        <f t="shared" si="10"/>
        <v>6064450</v>
      </c>
      <c r="N24" s="34">
        <v>0.1</v>
      </c>
      <c r="O24" s="34">
        <v>0.3</v>
      </c>
      <c r="P24" s="28">
        <f t="shared" si="11"/>
        <v>578987.5</v>
      </c>
      <c r="Q24" s="28">
        <f t="shared" si="12"/>
        <v>1819335</v>
      </c>
      <c r="R24" s="28"/>
      <c r="S24" s="38">
        <v>431900</v>
      </c>
      <c r="T24" s="38">
        <v>770</v>
      </c>
      <c r="U24" s="28"/>
      <c r="V24" s="28">
        <v>0</v>
      </c>
      <c r="W24" s="28">
        <v>0</v>
      </c>
      <c r="X24" s="28">
        <f>ROUND(IF(P24+Q24+R24-S24-T24-U24-V24&lt;0,0,P24+Q24+R24-S24-T24-U24-V24),0)</f>
        <v>1965653</v>
      </c>
      <c r="Y24" s="28"/>
      <c r="Z24" s="57">
        <f>AA24+AB24</f>
        <v>1965653</v>
      </c>
      <c r="AA24" s="57">
        <v>1965653</v>
      </c>
      <c r="AB24" s="57">
        <f>X24-Y24-AA24</f>
        <v>0</v>
      </c>
      <c r="AC24" s="28">
        <f>X24-Y24-Z24</f>
        <v>0</v>
      </c>
      <c r="AD24" s="28">
        <f>ROUND(IF(P24+Q24+R24-S24-T24-U24-V24&lt;0,-(P24+Q24+R24-S24-T24-U24-V24),0),0)</f>
        <v>0</v>
      </c>
      <c r="AE24" s="58"/>
    </row>
    <row r="25" s="4" customFormat="1" ht="30" customHeight="1" spans="1:31">
      <c r="A25" s="24">
        <v>604</v>
      </c>
      <c r="B25" s="25" t="s">
        <v>81</v>
      </c>
      <c r="C25" s="25" t="s">
        <v>81</v>
      </c>
      <c r="D25" s="23">
        <f t="shared" ref="D25:AD25" si="18">SUM(D26:D32)</f>
        <v>23338</v>
      </c>
      <c r="E25" s="23">
        <f t="shared" si="18"/>
        <v>28</v>
      </c>
      <c r="F25" s="23">
        <f t="shared" si="18"/>
        <v>22527</v>
      </c>
      <c r="G25" s="23">
        <f t="shared" si="18"/>
        <v>34</v>
      </c>
      <c r="H25" s="23">
        <f t="shared" si="18"/>
        <v>40841500</v>
      </c>
      <c r="I25" s="23">
        <f t="shared" si="18"/>
        <v>53900</v>
      </c>
      <c r="J25" s="23">
        <f t="shared" si="18"/>
        <v>39422250</v>
      </c>
      <c r="K25" s="23">
        <f t="shared" si="18"/>
        <v>65450</v>
      </c>
      <c r="L25" s="23">
        <f t="shared" si="18"/>
        <v>80383100</v>
      </c>
      <c r="M25" s="23">
        <f t="shared" si="18"/>
        <v>78975400</v>
      </c>
      <c r="N25" s="23"/>
      <c r="O25" s="34"/>
      <c r="P25" s="23">
        <f t="shared" si="18"/>
        <v>56268170</v>
      </c>
      <c r="Q25" s="23">
        <f t="shared" si="18"/>
        <v>69865232.5</v>
      </c>
      <c r="R25" s="23">
        <f t="shared" si="18"/>
        <v>0</v>
      </c>
      <c r="S25" s="23">
        <f t="shared" si="18"/>
        <v>59686900</v>
      </c>
      <c r="T25" s="23">
        <f t="shared" si="18"/>
        <v>59290</v>
      </c>
      <c r="U25" s="23">
        <f t="shared" si="18"/>
        <v>591150</v>
      </c>
      <c r="V25" s="23">
        <f t="shared" si="18"/>
        <v>8085</v>
      </c>
      <c r="W25" s="23">
        <f t="shared" si="18"/>
        <v>4263350</v>
      </c>
      <c r="X25" s="23">
        <f t="shared" si="18"/>
        <v>65989264</v>
      </c>
      <c r="Y25" s="23">
        <f t="shared" si="18"/>
        <v>8520000</v>
      </c>
      <c r="Z25" s="55">
        <f t="shared" si="18"/>
        <v>57469264</v>
      </c>
      <c r="AA25" s="55">
        <f t="shared" si="18"/>
        <v>57469264</v>
      </c>
      <c r="AB25" s="55">
        <f t="shared" si="18"/>
        <v>0</v>
      </c>
      <c r="AC25" s="23">
        <f t="shared" si="18"/>
        <v>0</v>
      </c>
      <c r="AD25" s="23">
        <f t="shared" si="18"/>
        <v>201285</v>
      </c>
      <c r="AE25" s="56"/>
    </row>
    <row r="26" s="4" customFormat="1" ht="30" customHeight="1" spans="1:31">
      <c r="A26" s="26">
        <v>604001</v>
      </c>
      <c r="B26" s="27" t="s">
        <v>82</v>
      </c>
      <c r="C26" s="27" t="s">
        <v>83</v>
      </c>
      <c r="D26" s="28">
        <v>13233</v>
      </c>
      <c r="E26" s="28">
        <v>18</v>
      </c>
      <c r="F26" s="28">
        <v>12829</v>
      </c>
      <c r="G26" s="28">
        <v>20</v>
      </c>
      <c r="H26" s="28">
        <f t="shared" si="5"/>
        <v>23157750</v>
      </c>
      <c r="I26" s="28">
        <f t="shared" si="6"/>
        <v>34650</v>
      </c>
      <c r="J26" s="28">
        <f t="shared" si="7"/>
        <v>22450750</v>
      </c>
      <c r="K26" s="28">
        <f t="shared" si="8"/>
        <v>38500</v>
      </c>
      <c r="L26" s="28">
        <f t="shared" si="9"/>
        <v>45681650</v>
      </c>
      <c r="M26" s="28">
        <f t="shared" si="10"/>
        <v>44978500</v>
      </c>
      <c r="N26" s="34">
        <v>0.7</v>
      </c>
      <c r="O26" s="34">
        <v>0.85</v>
      </c>
      <c r="P26" s="28">
        <f t="shared" si="11"/>
        <v>31977155</v>
      </c>
      <c r="Q26" s="28">
        <f t="shared" si="12"/>
        <v>38231725</v>
      </c>
      <c r="R26" s="28"/>
      <c r="S26" s="38">
        <v>33947200</v>
      </c>
      <c r="T26" s="38">
        <v>32340</v>
      </c>
      <c r="U26" s="28"/>
      <c r="V26" s="28">
        <v>0</v>
      </c>
      <c r="W26" s="28">
        <v>2424800</v>
      </c>
      <c r="X26" s="28">
        <f t="shared" ref="X26:X32" si="19">ROUND(IF(P26+Q26+R26-S26-T26-U26-V26&lt;0,0,P26+Q26+R26-S26-T26-U26-V26),0)</f>
        <v>36229340</v>
      </c>
      <c r="Y26" s="28">
        <v>8520000</v>
      </c>
      <c r="Z26" s="57">
        <f t="shared" ref="Z26:Z32" si="20">AA26+AB26</f>
        <v>27709340</v>
      </c>
      <c r="AA26" s="57">
        <v>27709340</v>
      </c>
      <c r="AB26" s="57">
        <f t="shared" ref="AB26:AB32" si="21">X26-Y26-AA26</f>
        <v>0</v>
      </c>
      <c r="AC26" s="28">
        <f t="shared" ref="AC26:AC32" si="22">X26-Y26-Z26</f>
        <v>0</v>
      </c>
      <c r="AD26" s="28">
        <f t="shared" ref="AD26:AD32" si="23">ROUND(IF(P26+Q26+R26-S26-T26-U26-V26&lt;0,-(P26+Q26+R26-S26-T26-U26-V26),0),0)</f>
        <v>0</v>
      </c>
      <c r="AE26" s="58"/>
    </row>
    <row r="27" s="4" customFormat="1" ht="30" customHeight="1" spans="1:31">
      <c r="A27" s="26">
        <v>604002</v>
      </c>
      <c r="B27" s="27" t="s">
        <v>84</v>
      </c>
      <c r="C27" s="27" t="s">
        <v>84</v>
      </c>
      <c r="D27" s="28">
        <v>197</v>
      </c>
      <c r="E27" s="28">
        <v>1</v>
      </c>
      <c r="F27" s="28">
        <v>177</v>
      </c>
      <c r="G27" s="28">
        <v>0</v>
      </c>
      <c r="H27" s="28">
        <f t="shared" si="5"/>
        <v>344750</v>
      </c>
      <c r="I27" s="28">
        <f t="shared" si="6"/>
        <v>1925</v>
      </c>
      <c r="J27" s="28">
        <f t="shared" si="7"/>
        <v>309750</v>
      </c>
      <c r="K27" s="28">
        <f t="shared" si="8"/>
        <v>0</v>
      </c>
      <c r="L27" s="28">
        <f t="shared" si="9"/>
        <v>656425</v>
      </c>
      <c r="M27" s="28">
        <f t="shared" si="10"/>
        <v>619500</v>
      </c>
      <c r="N27" s="34">
        <v>0.7</v>
      </c>
      <c r="O27" s="34">
        <v>0.85</v>
      </c>
      <c r="P27" s="28">
        <f t="shared" si="11"/>
        <v>459497.5</v>
      </c>
      <c r="Q27" s="28">
        <f t="shared" si="12"/>
        <v>526575</v>
      </c>
      <c r="R27" s="28"/>
      <c r="S27" s="38">
        <v>646800</v>
      </c>
      <c r="T27" s="38">
        <v>2695</v>
      </c>
      <c r="U27" s="28"/>
      <c r="V27" s="28">
        <v>5390</v>
      </c>
      <c r="W27" s="28">
        <v>46200</v>
      </c>
      <c r="X27" s="28">
        <f t="shared" si="19"/>
        <v>331188</v>
      </c>
      <c r="Y27" s="28"/>
      <c r="Z27" s="57">
        <f t="shared" si="20"/>
        <v>331188</v>
      </c>
      <c r="AA27" s="57">
        <v>331188</v>
      </c>
      <c r="AB27" s="57">
        <f t="shared" si="21"/>
        <v>0</v>
      </c>
      <c r="AC27" s="28">
        <f t="shared" si="22"/>
        <v>0</v>
      </c>
      <c r="AD27" s="28">
        <f t="shared" si="23"/>
        <v>0</v>
      </c>
      <c r="AE27" s="58"/>
    </row>
    <row r="28" s="4" customFormat="1" ht="30" customHeight="1" spans="1:31">
      <c r="A28" s="26">
        <v>604003</v>
      </c>
      <c r="B28" s="27" t="s">
        <v>85</v>
      </c>
      <c r="C28" s="27" t="s">
        <v>85</v>
      </c>
      <c r="D28" s="28">
        <v>2550</v>
      </c>
      <c r="E28" s="28">
        <v>0</v>
      </c>
      <c r="F28" s="28">
        <v>2586</v>
      </c>
      <c r="G28" s="28">
        <v>0</v>
      </c>
      <c r="H28" s="28">
        <f t="shared" si="5"/>
        <v>4462500</v>
      </c>
      <c r="I28" s="28">
        <f t="shared" si="6"/>
        <v>0</v>
      </c>
      <c r="J28" s="28">
        <f t="shared" si="7"/>
        <v>4525500</v>
      </c>
      <c r="K28" s="28">
        <f t="shared" si="8"/>
        <v>0</v>
      </c>
      <c r="L28" s="28">
        <f t="shared" si="9"/>
        <v>8988000</v>
      </c>
      <c r="M28" s="28">
        <f t="shared" si="10"/>
        <v>9051000</v>
      </c>
      <c r="N28" s="34">
        <v>0.7</v>
      </c>
      <c r="O28" s="34">
        <v>0.85</v>
      </c>
      <c r="P28" s="28">
        <f t="shared" si="11"/>
        <v>6291600</v>
      </c>
      <c r="Q28" s="28">
        <f t="shared" si="12"/>
        <v>7693350</v>
      </c>
      <c r="R28" s="28"/>
      <c r="S28" s="38">
        <v>6436150</v>
      </c>
      <c r="T28" s="38">
        <v>0</v>
      </c>
      <c r="U28" s="28"/>
      <c r="V28" s="28">
        <v>2695</v>
      </c>
      <c r="W28" s="28">
        <v>459725</v>
      </c>
      <c r="X28" s="28">
        <f t="shared" si="19"/>
        <v>7546105</v>
      </c>
      <c r="Y28" s="28"/>
      <c r="Z28" s="57">
        <f t="shared" si="20"/>
        <v>7546105</v>
      </c>
      <c r="AA28" s="57">
        <v>7546105</v>
      </c>
      <c r="AB28" s="57">
        <f t="shared" si="21"/>
        <v>0</v>
      </c>
      <c r="AC28" s="28">
        <f t="shared" si="22"/>
        <v>0</v>
      </c>
      <c r="AD28" s="28">
        <f t="shared" si="23"/>
        <v>0</v>
      </c>
      <c r="AE28" s="58"/>
    </row>
    <row r="29" s="3" customFormat="1" ht="30" customHeight="1" spans="1:31">
      <c r="A29" s="26">
        <v>604005</v>
      </c>
      <c r="B29" s="27" t="s">
        <v>86</v>
      </c>
      <c r="C29" s="27" t="s">
        <v>86</v>
      </c>
      <c r="D29" s="28">
        <v>236</v>
      </c>
      <c r="E29" s="28">
        <v>0</v>
      </c>
      <c r="F29" s="28">
        <v>177</v>
      </c>
      <c r="G29" s="28">
        <v>0</v>
      </c>
      <c r="H29" s="28">
        <f t="shared" si="5"/>
        <v>413000</v>
      </c>
      <c r="I29" s="28">
        <f t="shared" si="6"/>
        <v>0</v>
      </c>
      <c r="J29" s="28">
        <f t="shared" si="7"/>
        <v>309750</v>
      </c>
      <c r="K29" s="28">
        <f t="shared" si="8"/>
        <v>0</v>
      </c>
      <c r="L29" s="28">
        <f t="shared" si="9"/>
        <v>722750</v>
      </c>
      <c r="M29" s="28">
        <f t="shared" si="10"/>
        <v>619500</v>
      </c>
      <c r="N29" s="34">
        <v>0.7</v>
      </c>
      <c r="O29" s="34">
        <v>0.85</v>
      </c>
      <c r="P29" s="28">
        <f t="shared" si="11"/>
        <v>505925</v>
      </c>
      <c r="Q29" s="28">
        <f t="shared" si="12"/>
        <v>526575</v>
      </c>
      <c r="R29" s="28"/>
      <c r="S29" s="38">
        <v>634550</v>
      </c>
      <c r="T29" s="38">
        <v>8085</v>
      </c>
      <c r="U29" s="28">
        <v>591150</v>
      </c>
      <c r="V29" s="28">
        <v>0</v>
      </c>
      <c r="W29" s="28">
        <v>45325</v>
      </c>
      <c r="X29" s="28">
        <f t="shared" si="19"/>
        <v>0</v>
      </c>
      <c r="Y29" s="28"/>
      <c r="Z29" s="57">
        <f t="shared" si="20"/>
        <v>0</v>
      </c>
      <c r="AA29" s="57">
        <v>0</v>
      </c>
      <c r="AB29" s="57">
        <f t="shared" si="21"/>
        <v>0</v>
      </c>
      <c r="AC29" s="28">
        <f t="shared" si="22"/>
        <v>0</v>
      </c>
      <c r="AD29" s="28">
        <f t="shared" si="23"/>
        <v>201285</v>
      </c>
      <c r="AE29" s="58"/>
    </row>
    <row r="30" s="4" customFormat="1" ht="30" customHeight="1" spans="1:31">
      <c r="A30" s="26">
        <v>604006</v>
      </c>
      <c r="B30" s="27" t="s">
        <v>87</v>
      </c>
      <c r="C30" s="27" t="s">
        <v>87</v>
      </c>
      <c r="D30" s="28">
        <v>3145</v>
      </c>
      <c r="E30" s="28">
        <v>1</v>
      </c>
      <c r="F30" s="28">
        <v>2770</v>
      </c>
      <c r="G30" s="28">
        <v>1</v>
      </c>
      <c r="H30" s="28">
        <f t="shared" si="5"/>
        <v>5503750</v>
      </c>
      <c r="I30" s="28">
        <f t="shared" si="6"/>
        <v>1925</v>
      </c>
      <c r="J30" s="28">
        <f t="shared" si="7"/>
        <v>4847500</v>
      </c>
      <c r="K30" s="28">
        <f t="shared" si="8"/>
        <v>1925</v>
      </c>
      <c r="L30" s="28">
        <f t="shared" si="9"/>
        <v>10355100</v>
      </c>
      <c r="M30" s="28">
        <f t="shared" si="10"/>
        <v>9698850</v>
      </c>
      <c r="N30" s="34">
        <v>0.7</v>
      </c>
      <c r="O30" s="34">
        <v>1</v>
      </c>
      <c r="P30" s="28">
        <f t="shared" si="11"/>
        <v>7248570</v>
      </c>
      <c r="Q30" s="28">
        <f t="shared" si="12"/>
        <v>9698850</v>
      </c>
      <c r="R30" s="28"/>
      <c r="S30" s="38">
        <v>7982100</v>
      </c>
      <c r="T30" s="38">
        <v>0</v>
      </c>
      <c r="U30" s="28"/>
      <c r="V30" s="28">
        <v>0</v>
      </c>
      <c r="W30" s="28">
        <v>570150</v>
      </c>
      <c r="X30" s="28">
        <f t="shared" si="19"/>
        <v>8965320</v>
      </c>
      <c r="Y30" s="28"/>
      <c r="Z30" s="57">
        <f t="shared" si="20"/>
        <v>8965320</v>
      </c>
      <c r="AA30" s="57">
        <v>8965320</v>
      </c>
      <c r="AB30" s="57">
        <f t="shared" si="21"/>
        <v>0</v>
      </c>
      <c r="AC30" s="28">
        <f t="shared" si="22"/>
        <v>0</v>
      </c>
      <c r="AD30" s="28">
        <f t="shared" si="23"/>
        <v>0</v>
      </c>
      <c r="AE30" s="58"/>
    </row>
    <row r="31" s="4" customFormat="1" ht="30" customHeight="1" spans="1:31">
      <c r="A31" s="26">
        <v>604007</v>
      </c>
      <c r="B31" s="27" t="s">
        <v>88</v>
      </c>
      <c r="C31" s="27" t="s">
        <v>88</v>
      </c>
      <c r="D31" s="28">
        <v>2371</v>
      </c>
      <c r="E31" s="28">
        <v>3</v>
      </c>
      <c r="F31" s="28">
        <v>2434</v>
      </c>
      <c r="G31" s="28">
        <v>6</v>
      </c>
      <c r="H31" s="28">
        <f t="shared" si="5"/>
        <v>4149250</v>
      </c>
      <c r="I31" s="28">
        <f t="shared" si="6"/>
        <v>5775</v>
      </c>
      <c r="J31" s="28">
        <f t="shared" si="7"/>
        <v>4259500</v>
      </c>
      <c r="K31" s="28">
        <f t="shared" si="8"/>
        <v>11550</v>
      </c>
      <c r="L31" s="28">
        <f t="shared" si="9"/>
        <v>8426075</v>
      </c>
      <c r="M31" s="28">
        <f t="shared" si="10"/>
        <v>8542100</v>
      </c>
      <c r="N31" s="34">
        <v>0.7</v>
      </c>
      <c r="O31" s="34">
        <v>1</v>
      </c>
      <c r="P31" s="28">
        <f t="shared" si="11"/>
        <v>5898252.5</v>
      </c>
      <c r="Q31" s="28">
        <f t="shared" si="12"/>
        <v>8542100</v>
      </c>
      <c r="R31" s="28"/>
      <c r="S31" s="38">
        <v>6027000</v>
      </c>
      <c r="T31" s="38">
        <v>10780</v>
      </c>
      <c r="U31" s="28"/>
      <c r="V31" s="28">
        <v>0</v>
      </c>
      <c r="W31" s="28">
        <v>430500</v>
      </c>
      <c r="X31" s="28">
        <f t="shared" si="19"/>
        <v>8402573</v>
      </c>
      <c r="Y31" s="28"/>
      <c r="Z31" s="57">
        <f t="shared" si="20"/>
        <v>8402573</v>
      </c>
      <c r="AA31" s="57">
        <v>8402573</v>
      </c>
      <c r="AB31" s="57">
        <f t="shared" si="21"/>
        <v>0</v>
      </c>
      <c r="AC31" s="28">
        <f t="shared" si="22"/>
        <v>0</v>
      </c>
      <c r="AD31" s="28">
        <f t="shared" si="23"/>
        <v>0</v>
      </c>
      <c r="AE31" s="58"/>
    </row>
    <row r="32" s="4" customFormat="1" ht="30" customHeight="1" spans="1:31">
      <c r="A32" s="26">
        <v>604004</v>
      </c>
      <c r="B32" s="27" t="s">
        <v>89</v>
      </c>
      <c r="C32" s="27" t="s">
        <v>89</v>
      </c>
      <c r="D32" s="28">
        <v>1606</v>
      </c>
      <c r="E32" s="28">
        <v>5</v>
      </c>
      <c r="F32" s="28">
        <v>1554</v>
      </c>
      <c r="G32" s="28">
        <v>7</v>
      </c>
      <c r="H32" s="28">
        <f t="shared" si="5"/>
        <v>2810500</v>
      </c>
      <c r="I32" s="28">
        <f t="shared" si="6"/>
        <v>9625</v>
      </c>
      <c r="J32" s="28">
        <f t="shared" si="7"/>
        <v>2719500</v>
      </c>
      <c r="K32" s="28">
        <f t="shared" si="8"/>
        <v>13475</v>
      </c>
      <c r="L32" s="28">
        <f t="shared" si="9"/>
        <v>5553100</v>
      </c>
      <c r="M32" s="28">
        <f t="shared" si="10"/>
        <v>5465950</v>
      </c>
      <c r="N32" s="34">
        <v>0.7</v>
      </c>
      <c r="O32" s="34">
        <v>0.85</v>
      </c>
      <c r="P32" s="28">
        <f t="shared" si="11"/>
        <v>3887170</v>
      </c>
      <c r="Q32" s="28">
        <f t="shared" si="12"/>
        <v>4646057.5</v>
      </c>
      <c r="R32" s="28"/>
      <c r="S32" s="38">
        <v>4013100</v>
      </c>
      <c r="T32" s="38">
        <v>5390</v>
      </c>
      <c r="U32" s="28"/>
      <c r="V32" s="28">
        <v>0</v>
      </c>
      <c r="W32" s="28">
        <v>286650</v>
      </c>
      <c r="X32" s="28">
        <f t="shared" si="19"/>
        <v>4514738</v>
      </c>
      <c r="Y32" s="28"/>
      <c r="Z32" s="57">
        <f t="shared" si="20"/>
        <v>4514738</v>
      </c>
      <c r="AA32" s="57">
        <v>4514738</v>
      </c>
      <c r="AB32" s="57">
        <f t="shared" si="21"/>
        <v>0</v>
      </c>
      <c r="AC32" s="28">
        <f t="shared" si="22"/>
        <v>0</v>
      </c>
      <c r="AD32" s="28">
        <f t="shared" si="23"/>
        <v>0</v>
      </c>
      <c r="AE32" s="58"/>
    </row>
    <row r="33" s="4" customFormat="1" ht="30" customHeight="1" spans="1:31">
      <c r="A33" s="24">
        <v>604008</v>
      </c>
      <c r="B33" s="25" t="s">
        <v>90</v>
      </c>
      <c r="C33" s="25" t="s">
        <v>90</v>
      </c>
      <c r="D33" s="23">
        <f t="shared" ref="D33:AD33" si="24">D34</f>
        <v>0</v>
      </c>
      <c r="E33" s="23">
        <f t="shared" si="24"/>
        <v>0</v>
      </c>
      <c r="F33" s="23">
        <f t="shared" si="24"/>
        <v>0</v>
      </c>
      <c r="G33" s="23">
        <f t="shared" si="24"/>
        <v>0</v>
      </c>
      <c r="H33" s="23">
        <f t="shared" si="24"/>
        <v>0</v>
      </c>
      <c r="I33" s="23">
        <f t="shared" si="24"/>
        <v>0</v>
      </c>
      <c r="J33" s="23">
        <f t="shared" si="24"/>
        <v>0</v>
      </c>
      <c r="K33" s="23">
        <f t="shared" si="24"/>
        <v>0</v>
      </c>
      <c r="L33" s="23">
        <f t="shared" si="24"/>
        <v>0</v>
      </c>
      <c r="M33" s="23">
        <f t="shared" si="24"/>
        <v>0</v>
      </c>
      <c r="N33" s="23"/>
      <c r="O33" s="34"/>
      <c r="P33" s="23">
        <f t="shared" si="24"/>
        <v>0</v>
      </c>
      <c r="Q33" s="23">
        <f t="shared" si="24"/>
        <v>0</v>
      </c>
      <c r="R33" s="23">
        <f t="shared" si="24"/>
        <v>0</v>
      </c>
      <c r="S33" s="23">
        <f t="shared" si="24"/>
        <v>0</v>
      </c>
      <c r="T33" s="23">
        <f t="shared" si="24"/>
        <v>0</v>
      </c>
      <c r="U33" s="23">
        <f t="shared" si="24"/>
        <v>58100</v>
      </c>
      <c r="V33" s="23">
        <f t="shared" si="24"/>
        <v>0</v>
      </c>
      <c r="W33" s="23">
        <f t="shared" si="24"/>
        <v>0</v>
      </c>
      <c r="X33" s="23">
        <f t="shared" si="24"/>
        <v>0</v>
      </c>
      <c r="Y33" s="23">
        <f t="shared" si="24"/>
        <v>0</v>
      </c>
      <c r="Z33" s="55">
        <f t="shared" si="24"/>
        <v>0</v>
      </c>
      <c r="AA33" s="55">
        <f t="shared" si="24"/>
        <v>0</v>
      </c>
      <c r="AB33" s="55">
        <f t="shared" si="24"/>
        <v>0</v>
      </c>
      <c r="AC33" s="23">
        <f t="shared" si="24"/>
        <v>0</v>
      </c>
      <c r="AD33" s="23">
        <f t="shared" si="24"/>
        <v>58100</v>
      </c>
      <c r="AE33" s="56"/>
    </row>
    <row r="34" s="3" customFormat="1" ht="30" customHeight="1" spans="1:31">
      <c r="A34" s="26">
        <v>604008</v>
      </c>
      <c r="B34" s="27" t="s">
        <v>90</v>
      </c>
      <c r="C34" s="27" t="s">
        <v>90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5"/>
        <v>0</v>
      </c>
      <c r="I34" s="28">
        <f t="shared" si="6"/>
        <v>0</v>
      </c>
      <c r="J34" s="28">
        <f t="shared" si="7"/>
        <v>0</v>
      </c>
      <c r="K34" s="28">
        <f t="shared" si="8"/>
        <v>0</v>
      </c>
      <c r="L34" s="28">
        <f t="shared" si="9"/>
        <v>0</v>
      </c>
      <c r="M34" s="28">
        <f t="shared" si="10"/>
        <v>0</v>
      </c>
      <c r="N34" s="34">
        <v>0.7</v>
      </c>
      <c r="O34" s="34">
        <v>0.85</v>
      </c>
      <c r="P34" s="28">
        <f t="shared" si="11"/>
        <v>0</v>
      </c>
      <c r="Q34" s="28">
        <f t="shared" si="12"/>
        <v>0</v>
      </c>
      <c r="R34" s="28"/>
      <c r="S34" s="38">
        <v>0</v>
      </c>
      <c r="T34" s="38">
        <v>0</v>
      </c>
      <c r="U34" s="28">
        <v>58100</v>
      </c>
      <c r="V34" s="28">
        <v>0</v>
      </c>
      <c r="W34" s="28">
        <v>0</v>
      </c>
      <c r="X34" s="28">
        <f>ROUND(IF(P34+Q34+R34-S34-T34-U34-V34&lt;0,0,P34+Q34+R34-S34-T34-U34-V34),0)</f>
        <v>0</v>
      </c>
      <c r="Y34" s="28"/>
      <c r="Z34" s="57">
        <f>AA34+AB34</f>
        <v>0</v>
      </c>
      <c r="AA34" s="57">
        <v>0</v>
      </c>
      <c r="AB34" s="57">
        <f>X34-Y34-AA34</f>
        <v>0</v>
      </c>
      <c r="AC34" s="28">
        <f>X34-Y34-Z34</f>
        <v>0</v>
      </c>
      <c r="AD34" s="28">
        <f>ROUND(IF(P34+Q34+R34-S34-T34-U34-V34&lt;0,-(P34+Q34+R34-S34-T34-U34-V34),0),0)</f>
        <v>58100</v>
      </c>
      <c r="AE34" s="58"/>
    </row>
    <row r="35" s="4" customFormat="1" ht="30" customHeight="1" spans="1:31">
      <c r="A35" s="24">
        <v>605</v>
      </c>
      <c r="B35" s="25" t="s">
        <v>91</v>
      </c>
      <c r="C35" s="25" t="s">
        <v>91</v>
      </c>
      <c r="D35" s="23">
        <f t="shared" ref="D35:AD35" si="25">SUM(D36:D40)</f>
        <v>16517</v>
      </c>
      <c r="E35" s="23">
        <f t="shared" si="25"/>
        <v>194</v>
      </c>
      <c r="F35" s="23">
        <f t="shared" si="25"/>
        <v>18479</v>
      </c>
      <c r="G35" s="23">
        <f t="shared" si="25"/>
        <v>230</v>
      </c>
      <c r="H35" s="23">
        <f t="shared" si="25"/>
        <v>28904750</v>
      </c>
      <c r="I35" s="23">
        <f t="shared" si="25"/>
        <v>373450</v>
      </c>
      <c r="J35" s="23">
        <f t="shared" si="25"/>
        <v>32338250</v>
      </c>
      <c r="K35" s="23">
        <f t="shared" si="25"/>
        <v>442750</v>
      </c>
      <c r="L35" s="23">
        <f t="shared" si="25"/>
        <v>62059200</v>
      </c>
      <c r="M35" s="23">
        <f t="shared" si="25"/>
        <v>65562000</v>
      </c>
      <c r="N35" s="23"/>
      <c r="O35" s="34"/>
      <c r="P35" s="23">
        <f t="shared" si="25"/>
        <v>6205920</v>
      </c>
      <c r="Q35" s="23">
        <f t="shared" si="25"/>
        <v>19668600</v>
      </c>
      <c r="R35" s="23">
        <f t="shared" si="25"/>
        <v>0</v>
      </c>
      <c r="S35" s="23">
        <f t="shared" si="25"/>
        <v>7449750</v>
      </c>
      <c r="T35" s="23">
        <f t="shared" si="25"/>
        <v>78155</v>
      </c>
      <c r="U35" s="23">
        <f t="shared" si="25"/>
        <v>0</v>
      </c>
      <c r="V35" s="23">
        <f t="shared" si="25"/>
        <v>0</v>
      </c>
      <c r="W35" s="23">
        <f t="shared" si="25"/>
        <v>0</v>
      </c>
      <c r="X35" s="23">
        <f t="shared" si="25"/>
        <v>18346616</v>
      </c>
      <c r="Y35" s="23">
        <f t="shared" si="25"/>
        <v>0</v>
      </c>
      <c r="Z35" s="55">
        <f t="shared" si="25"/>
        <v>18346616</v>
      </c>
      <c r="AA35" s="55">
        <f t="shared" si="25"/>
        <v>18346616</v>
      </c>
      <c r="AB35" s="55">
        <f t="shared" si="25"/>
        <v>0</v>
      </c>
      <c r="AC35" s="23">
        <f t="shared" si="25"/>
        <v>0</v>
      </c>
      <c r="AD35" s="23">
        <f t="shared" si="25"/>
        <v>0</v>
      </c>
      <c r="AE35" s="56"/>
    </row>
    <row r="36" s="3" customFormat="1" ht="30" customHeight="1" spans="1:31">
      <c r="A36" s="26">
        <v>605001</v>
      </c>
      <c r="B36" s="27" t="s">
        <v>92</v>
      </c>
      <c r="C36" s="27" t="s">
        <v>93</v>
      </c>
      <c r="D36" s="28">
        <v>536</v>
      </c>
      <c r="E36" s="28">
        <v>171</v>
      </c>
      <c r="F36" s="28">
        <v>469</v>
      </c>
      <c r="G36" s="28">
        <v>207</v>
      </c>
      <c r="H36" s="28">
        <f t="shared" si="5"/>
        <v>938000</v>
      </c>
      <c r="I36" s="28">
        <f t="shared" si="6"/>
        <v>329175</v>
      </c>
      <c r="J36" s="28">
        <f t="shared" si="7"/>
        <v>820750</v>
      </c>
      <c r="K36" s="28">
        <f t="shared" si="8"/>
        <v>398475</v>
      </c>
      <c r="L36" s="28">
        <f t="shared" si="9"/>
        <v>2486400</v>
      </c>
      <c r="M36" s="28">
        <f t="shared" si="10"/>
        <v>2438450</v>
      </c>
      <c r="N36" s="34">
        <v>0.1</v>
      </c>
      <c r="O36" s="34">
        <v>0.3</v>
      </c>
      <c r="P36" s="28">
        <f t="shared" si="11"/>
        <v>248640</v>
      </c>
      <c r="Q36" s="28">
        <f t="shared" si="12"/>
        <v>731535</v>
      </c>
      <c r="R36" s="28"/>
      <c r="S36" s="38">
        <v>259700</v>
      </c>
      <c r="T36" s="38">
        <v>66605</v>
      </c>
      <c r="U36" s="28"/>
      <c r="V36" s="28">
        <v>0</v>
      </c>
      <c r="W36" s="28">
        <v>0</v>
      </c>
      <c r="X36" s="28">
        <f>ROUND(IF(P36+Q36+R36-S36-T36-U36-V36&lt;0,0,P36+Q36+R36-S36-T36-U36-V36),0)</f>
        <v>653870</v>
      </c>
      <c r="Y36" s="28"/>
      <c r="Z36" s="57">
        <f>AA36+AB36</f>
        <v>653870</v>
      </c>
      <c r="AA36" s="57">
        <v>653870</v>
      </c>
      <c r="AB36" s="57">
        <f>X36-Y36-AA36</f>
        <v>0</v>
      </c>
      <c r="AC36" s="28">
        <f>X36-Y36-Z36</f>
        <v>0</v>
      </c>
      <c r="AD36" s="28">
        <f>ROUND(IF(P36+Q36+R36-S36-T36-U36-V36&lt;0,-(P36+Q36+R36-S36-T36-U36-V36),0),0)</f>
        <v>0</v>
      </c>
      <c r="AE36" s="58"/>
    </row>
    <row r="37" s="4" customFormat="1" ht="30" customHeight="1" spans="1:31">
      <c r="A37" s="26">
        <v>605002</v>
      </c>
      <c r="B37" s="27" t="s">
        <v>94</v>
      </c>
      <c r="C37" s="27" t="s">
        <v>94</v>
      </c>
      <c r="D37" s="28">
        <v>2664</v>
      </c>
      <c r="E37" s="28">
        <v>2</v>
      </c>
      <c r="F37" s="28">
        <v>3200</v>
      </c>
      <c r="G37" s="28">
        <v>2</v>
      </c>
      <c r="H37" s="28">
        <f t="shared" si="5"/>
        <v>4662000</v>
      </c>
      <c r="I37" s="28">
        <f t="shared" si="6"/>
        <v>3850</v>
      </c>
      <c r="J37" s="28">
        <f t="shared" si="7"/>
        <v>5600000</v>
      </c>
      <c r="K37" s="28">
        <f t="shared" si="8"/>
        <v>3850</v>
      </c>
      <c r="L37" s="28">
        <f t="shared" si="9"/>
        <v>10269700</v>
      </c>
      <c r="M37" s="28">
        <f t="shared" si="10"/>
        <v>11207700</v>
      </c>
      <c r="N37" s="34">
        <v>0.1</v>
      </c>
      <c r="O37" s="34">
        <v>0.3</v>
      </c>
      <c r="P37" s="28">
        <f t="shared" si="11"/>
        <v>1026970</v>
      </c>
      <c r="Q37" s="28">
        <f t="shared" si="12"/>
        <v>3362310</v>
      </c>
      <c r="R37" s="28"/>
      <c r="S37" s="38">
        <v>1145550</v>
      </c>
      <c r="T37" s="38">
        <v>1155</v>
      </c>
      <c r="U37" s="28"/>
      <c r="V37" s="28">
        <v>0</v>
      </c>
      <c r="W37" s="28">
        <v>0</v>
      </c>
      <c r="X37" s="28">
        <f>ROUND(IF(P37+Q37+R37-S37-T37-U37-V37&lt;0,0,P37+Q37+R37-S37-T37-U37-V37),0)</f>
        <v>3242575</v>
      </c>
      <c r="Y37" s="28"/>
      <c r="Z37" s="57">
        <f>AA37+AB37</f>
        <v>3242575</v>
      </c>
      <c r="AA37" s="57">
        <v>3242575</v>
      </c>
      <c r="AB37" s="57">
        <f>X37-Y37-AA37</f>
        <v>0</v>
      </c>
      <c r="AC37" s="28">
        <f>X37-Y37-Z37</f>
        <v>0</v>
      </c>
      <c r="AD37" s="28">
        <f>ROUND(IF(P37+Q37+R37-S37-T37-U37-V37&lt;0,-(P37+Q37+R37-S37-T37-U37-V37),0),0)</f>
        <v>0</v>
      </c>
      <c r="AE37" s="58"/>
    </row>
    <row r="38" s="3" customFormat="1" ht="30" customHeight="1" spans="1:31">
      <c r="A38" s="26">
        <v>605003</v>
      </c>
      <c r="B38" s="27" t="s">
        <v>95</v>
      </c>
      <c r="C38" s="27" t="s">
        <v>95</v>
      </c>
      <c r="D38" s="28">
        <v>7939</v>
      </c>
      <c r="E38" s="28">
        <v>7</v>
      </c>
      <c r="F38" s="28">
        <v>9367</v>
      </c>
      <c r="G38" s="28">
        <v>10</v>
      </c>
      <c r="H38" s="28">
        <f t="shared" si="5"/>
        <v>13893250</v>
      </c>
      <c r="I38" s="28">
        <f t="shared" si="6"/>
        <v>13475</v>
      </c>
      <c r="J38" s="28">
        <f t="shared" si="7"/>
        <v>16392250</v>
      </c>
      <c r="K38" s="28">
        <f t="shared" si="8"/>
        <v>19250</v>
      </c>
      <c r="L38" s="28">
        <f t="shared" si="9"/>
        <v>30318225</v>
      </c>
      <c r="M38" s="28">
        <f t="shared" si="10"/>
        <v>32823000</v>
      </c>
      <c r="N38" s="34">
        <v>0.1</v>
      </c>
      <c r="O38" s="34">
        <v>0.3</v>
      </c>
      <c r="P38" s="28">
        <f t="shared" si="11"/>
        <v>3031822.5</v>
      </c>
      <c r="Q38" s="28">
        <f t="shared" si="12"/>
        <v>9846900</v>
      </c>
      <c r="R38" s="28"/>
      <c r="S38" s="38">
        <v>3921400</v>
      </c>
      <c r="T38" s="38">
        <v>4620</v>
      </c>
      <c r="U38" s="28"/>
      <c r="V38" s="28">
        <v>0</v>
      </c>
      <c r="W38" s="28">
        <v>0</v>
      </c>
      <c r="X38" s="28">
        <f>ROUND(IF(P38+Q38+R38-S38-T38-U38-V38&lt;0,0,P38+Q38+R38-S38-T38-U38-V38),0)</f>
        <v>8952703</v>
      </c>
      <c r="Y38" s="28"/>
      <c r="Z38" s="57">
        <f>AA38+AB38</f>
        <v>8952703</v>
      </c>
      <c r="AA38" s="57">
        <v>8952703</v>
      </c>
      <c r="AB38" s="57">
        <f>X38-Y38-AA38</f>
        <v>0</v>
      </c>
      <c r="AC38" s="28">
        <f>X38-Y38-Z38</f>
        <v>0</v>
      </c>
      <c r="AD38" s="28">
        <f>ROUND(IF(P38+Q38+R38-S38-T38-U38-V38&lt;0,-(P38+Q38+R38-S38-T38-U38-V38),0),0)</f>
        <v>0</v>
      </c>
      <c r="AE38" s="58"/>
    </row>
    <row r="39" s="4" customFormat="1" ht="30" customHeight="1" spans="1:31">
      <c r="A39" s="26">
        <v>605005</v>
      </c>
      <c r="B39" s="27" t="s">
        <v>96</v>
      </c>
      <c r="C39" s="27" t="s">
        <v>96</v>
      </c>
      <c r="D39" s="28">
        <v>1816</v>
      </c>
      <c r="E39" s="28">
        <v>2</v>
      </c>
      <c r="F39" s="28">
        <v>1062</v>
      </c>
      <c r="G39" s="28">
        <v>1</v>
      </c>
      <c r="H39" s="28">
        <f t="shared" si="5"/>
        <v>3178000</v>
      </c>
      <c r="I39" s="28">
        <f t="shared" si="6"/>
        <v>3850</v>
      </c>
      <c r="J39" s="28">
        <f t="shared" si="7"/>
        <v>1858500</v>
      </c>
      <c r="K39" s="28">
        <f t="shared" si="8"/>
        <v>1925</v>
      </c>
      <c r="L39" s="28">
        <f t="shared" si="9"/>
        <v>5042275</v>
      </c>
      <c r="M39" s="28">
        <f t="shared" si="10"/>
        <v>3720850</v>
      </c>
      <c r="N39" s="34">
        <v>0.1</v>
      </c>
      <c r="O39" s="34">
        <v>0.3</v>
      </c>
      <c r="P39" s="28">
        <f t="shared" si="11"/>
        <v>504227.5</v>
      </c>
      <c r="Q39" s="28">
        <f t="shared" si="12"/>
        <v>1116255</v>
      </c>
      <c r="R39" s="28"/>
      <c r="S39" s="38">
        <v>505400</v>
      </c>
      <c r="T39" s="38">
        <v>385</v>
      </c>
      <c r="U39" s="28"/>
      <c r="V39" s="28">
        <v>0</v>
      </c>
      <c r="W39" s="28">
        <v>0</v>
      </c>
      <c r="X39" s="28">
        <f>ROUND(IF(P39+Q39+R39-S39-T39-U39-V39&lt;0,0,P39+Q39+R39-S39-T39-U39-V39),0)</f>
        <v>1114698</v>
      </c>
      <c r="Y39" s="28"/>
      <c r="Z39" s="57">
        <f>AA39+AB39</f>
        <v>1114698</v>
      </c>
      <c r="AA39" s="57">
        <v>1114698</v>
      </c>
      <c r="AB39" s="57">
        <f>X39-Y39-AA39</f>
        <v>0</v>
      </c>
      <c r="AC39" s="28">
        <f>X39-Y39-Z39</f>
        <v>0</v>
      </c>
      <c r="AD39" s="28">
        <f>ROUND(IF(P39+Q39+R39-S39-T39-U39-V39&lt;0,-(P39+Q39+R39-S39-T39-U39-V39),0),0)</f>
        <v>0</v>
      </c>
      <c r="AE39" s="58"/>
    </row>
    <row r="40" s="3" customFormat="1" ht="30" customHeight="1" spans="1:31">
      <c r="A40" s="26">
        <v>605006</v>
      </c>
      <c r="B40" s="27" t="s">
        <v>97</v>
      </c>
      <c r="C40" s="27" t="s">
        <v>97</v>
      </c>
      <c r="D40" s="28">
        <v>3562</v>
      </c>
      <c r="E40" s="28">
        <v>12</v>
      </c>
      <c r="F40" s="28">
        <v>4381</v>
      </c>
      <c r="G40" s="28">
        <v>10</v>
      </c>
      <c r="H40" s="28">
        <f t="shared" si="5"/>
        <v>6233500</v>
      </c>
      <c r="I40" s="28">
        <f t="shared" si="6"/>
        <v>23100</v>
      </c>
      <c r="J40" s="28">
        <f t="shared" si="7"/>
        <v>7666750</v>
      </c>
      <c r="K40" s="28">
        <f t="shared" si="8"/>
        <v>19250</v>
      </c>
      <c r="L40" s="28">
        <f t="shared" si="9"/>
        <v>13942600</v>
      </c>
      <c r="M40" s="28">
        <f t="shared" si="10"/>
        <v>15372000</v>
      </c>
      <c r="N40" s="34">
        <v>0.1</v>
      </c>
      <c r="O40" s="34">
        <v>0.3</v>
      </c>
      <c r="P40" s="28">
        <f t="shared" si="11"/>
        <v>1394260</v>
      </c>
      <c r="Q40" s="28">
        <f t="shared" si="12"/>
        <v>4611600</v>
      </c>
      <c r="R40" s="28"/>
      <c r="S40" s="38">
        <v>1617700</v>
      </c>
      <c r="T40" s="38">
        <v>5390</v>
      </c>
      <c r="U40" s="28"/>
      <c r="V40" s="28">
        <v>0</v>
      </c>
      <c r="W40" s="28">
        <v>0</v>
      </c>
      <c r="X40" s="28">
        <f>ROUND(IF(P40+Q40+R40-S40-T40-U40-V40&lt;0,0,P40+Q40+R40-S40-T40-U40-V40),0)</f>
        <v>4382770</v>
      </c>
      <c r="Y40" s="28"/>
      <c r="Z40" s="57">
        <f>AA40+AB40</f>
        <v>4382770</v>
      </c>
      <c r="AA40" s="57">
        <v>4382770</v>
      </c>
      <c r="AB40" s="57">
        <f>X40-Y40-AA40</f>
        <v>0</v>
      </c>
      <c r="AC40" s="28">
        <f>X40-Y40-Z40</f>
        <v>0</v>
      </c>
      <c r="AD40" s="28">
        <f>ROUND(IF(P40+Q40+R40-S40-T40-U40-V40&lt;0,-(P40+Q40+R40-S40-T40-U40-V40),0),0)</f>
        <v>0</v>
      </c>
      <c r="AE40" s="58"/>
    </row>
    <row r="41" s="4" customFormat="1" ht="30" customHeight="1" spans="1:31">
      <c r="A41" s="24">
        <v>605004</v>
      </c>
      <c r="B41" s="25" t="s">
        <v>98</v>
      </c>
      <c r="C41" s="25" t="s">
        <v>98</v>
      </c>
      <c r="D41" s="23">
        <f t="shared" ref="D41:AD41" si="26">D42</f>
        <v>12575</v>
      </c>
      <c r="E41" s="23">
        <f t="shared" si="26"/>
        <v>21</v>
      </c>
      <c r="F41" s="23">
        <f t="shared" si="26"/>
        <v>12463</v>
      </c>
      <c r="G41" s="23">
        <f t="shared" si="26"/>
        <v>22</v>
      </c>
      <c r="H41" s="23">
        <f t="shared" si="26"/>
        <v>22006250</v>
      </c>
      <c r="I41" s="23">
        <f t="shared" si="26"/>
        <v>40425</v>
      </c>
      <c r="J41" s="23">
        <f t="shared" si="26"/>
        <v>21810250</v>
      </c>
      <c r="K41" s="23">
        <f t="shared" si="26"/>
        <v>42350</v>
      </c>
      <c r="L41" s="23">
        <f t="shared" si="26"/>
        <v>43899275</v>
      </c>
      <c r="M41" s="23">
        <f t="shared" si="26"/>
        <v>43705200</v>
      </c>
      <c r="N41" s="23"/>
      <c r="O41" s="34"/>
      <c r="P41" s="23">
        <f t="shared" si="26"/>
        <v>4389927.5</v>
      </c>
      <c r="Q41" s="23">
        <f t="shared" si="26"/>
        <v>13111560</v>
      </c>
      <c r="R41" s="23">
        <f t="shared" si="26"/>
        <v>0</v>
      </c>
      <c r="S41" s="23">
        <f t="shared" si="26"/>
        <v>5177900</v>
      </c>
      <c r="T41" s="23">
        <f t="shared" si="26"/>
        <v>8085</v>
      </c>
      <c r="U41" s="23">
        <f t="shared" si="26"/>
        <v>0</v>
      </c>
      <c r="V41" s="23">
        <f t="shared" si="26"/>
        <v>0</v>
      </c>
      <c r="W41" s="23">
        <f t="shared" si="26"/>
        <v>0</v>
      </c>
      <c r="X41" s="23">
        <f t="shared" si="26"/>
        <v>12315503</v>
      </c>
      <c r="Y41" s="23">
        <f t="shared" si="26"/>
        <v>0</v>
      </c>
      <c r="Z41" s="55">
        <f t="shared" si="26"/>
        <v>12315503</v>
      </c>
      <c r="AA41" s="55">
        <f t="shared" si="26"/>
        <v>12315503</v>
      </c>
      <c r="AB41" s="55">
        <f t="shared" si="26"/>
        <v>0</v>
      </c>
      <c r="AC41" s="23">
        <f t="shared" si="26"/>
        <v>0</v>
      </c>
      <c r="AD41" s="23">
        <f t="shared" si="26"/>
        <v>0</v>
      </c>
      <c r="AE41" s="56"/>
    </row>
    <row r="42" s="3" customFormat="1" ht="30" customHeight="1" spans="1:31">
      <c r="A42" s="26">
        <v>605004</v>
      </c>
      <c r="B42" s="27" t="s">
        <v>98</v>
      </c>
      <c r="C42" s="27" t="s">
        <v>98</v>
      </c>
      <c r="D42" s="28">
        <v>12575</v>
      </c>
      <c r="E42" s="28">
        <v>21</v>
      </c>
      <c r="F42" s="28">
        <v>12463</v>
      </c>
      <c r="G42" s="28">
        <v>22</v>
      </c>
      <c r="H42" s="28">
        <f t="shared" si="5"/>
        <v>22006250</v>
      </c>
      <c r="I42" s="28">
        <f t="shared" si="6"/>
        <v>40425</v>
      </c>
      <c r="J42" s="28">
        <f t="shared" si="7"/>
        <v>21810250</v>
      </c>
      <c r="K42" s="28">
        <f t="shared" si="8"/>
        <v>42350</v>
      </c>
      <c r="L42" s="28">
        <f t="shared" si="9"/>
        <v>43899275</v>
      </c>
      <c r="M42" s="28">
        <f t="shared" si="10"/>
        <v>43705200</v>
      </c>
      <c r="N42" s="34">
        <v>0.1</v>
      </c>
      <c r="O42" s="34">
        <v>0.3</v>
      </c>
      <c r="P42" s="28">
        <f t="shared" si="11"/>
        <v>4389927.5</v>
      </c>
      <c r="Q42" s="28">
        <f t="shared" si="12"/>
        <v>13111560</v>
      </c>
      <c r="R42" s="28"/>
      <c r="S42" s="38">
        <v>5177900</v>
      </c>
      <c r="T42" s="38">
        <v>8085</v>
      </c>
      <c r="U42" s="28"/>
      <c r="V42" s="28">
        <v>0</v>
      </c>
      <c r="W42" s="28">
        <v>0</v>
      </c>
      <c r="X42" s="28">
        <f>ROUND(IF(P42+Q42+R42-S42-T42-U42-V42&lt;0,0,P42+Q42+R42-S42-T42-U42-V42),0)</f>
        <v>12315503</v>
      </c>
      <c r="Y42" s="28"/>
      <c r="Z42" s="57">
        <f>AA42+AB42</f>
        <v>12315503</v>
      </c>
      <c r="AA42" s="57">
        <v>12315503</v>
      </c>
      <c r="AB42" s="57">
        <f>X42-Y42-AA42</f>
        <v>0</v>
      </c>
      <c r="AC42" s="28">
        <f>X42-Y42-Z42</f>
        <v>0</v>
      </c>
      <c r="AD42" s="28">
        <f>ROUND(IF(P42+Q42+R42-S42-T42-U42-V42&lt;0,-(P42+Q42+R42-S42-T42-U42-V42),0),0)</f>
        <v>0</v>
      </c>
      <c r="AE42" s="58"/>
    </row>
    <row r="43" s="4" customFormat="1" ht="30" customHeight="1" spans="1:31">
      <c r="A43" s="24">
        <v>606</v>
      </c>
      <c r="B43" s="25" t="s">
        <v>99</v>
      </c>
      <c r="C43" s="25" t="s">
        <v>99</v>
      </c>
      <c r="D43" s="23">
        <f t="shared" ref="D43:AD43" si="27">SUM(D44:D48)</f>
        <v>16287</v>
      </c>
      <c r="E43" s="23">
        <f t="shared" si="27"/>
        <v>27</v>
      </c>
      <c r="F43" s="23">
        <f t="shared" si="27"/>
        <v>18560</v>
      </c>
      <c r="G43" s="23">
        <f t="shared" si="27"/>
        <v>31</v>
      </c>
      <c r="H43" s="23">
        <f t="shared" si="27"/>
        <v>28502250</v>
      </c>
      <c r="I43" s="23">
        <f t="shared" si="27"/>
        <v>51975</v>
      </c>
      <c r="J43" s="23">
        <f t="shared" si="27"/>
        <v>32480000</v>
      </c>
      <c r="K43" s="23">
        <f t="shared" si="27"/>
        <v>59675</v>
      </c>
      <c r="L43" s="23">
        <f t="shared" si="27"/>
        <v>61093900</v>
      </c>
      <c r="M43" s="23">
        <f t="shared" si="27"/>
        <v>65079350</v>
      </c>
      <c r="N43" s="23"/>
      <c r="O43" s="34"/>
      <c r="P43" s="23">
        <f t="shared" si="27"/>
        <v>42765730</v>
      </c>
      <c r="Q43" s="23">
        <f t="shared" si="27"/>
        <v>55317447.5</v>
      </c>
      <c r="R43" s="23">
        <f t="shared" si="27"/>
        <v>0</v>
      </c>
      <c r="S43" s="23">
        <f t="shared" si="27"/>
        <v>45797850</v>
      </c>
      <c r="T43" s="23">
        <f t="shared" si="27"/>
        <v>51205</v>
      </c>
      <c r="U43" s="23">
        <f t="shared" si="27"/>
        <v>0</v>
      </c>
      <c r="V43" s="23">
        <f t="shared" si="27"/>
        <v>0</v>
      </c>
      <c r="W43" s="23">
        <f t="shared" si="27"/>
        <v>3271275</v>
      </c>
      <c r="X43" s="23">
        <f t="shared" si="27"/>
        <v>52234123</v>
      </c>
      <c r="Y43" s="23">
        <f t="shared" si="27"/>
        <v>0</v>
      </c>
      <c r="Z43" s="55">
        <f t="shared" si="27"/>
        <v>52234123</v>
      </c>
      <c r="AA43" s="55">
        <f t="shared" si="27"/>
        <v>40406045</v>
      </c>
      <c r="AB43" s="55">
        <f t="shared" si="27"/>
        <v>11828078</v>
      </c>
      <c r="AC43" s="23">
        <f t="shared" si="27"/>
        <v>0</v>
      </c>
      <c r="AD43" s="23">
        <f t="shared" si="27"/>
        <v>0</v>
      </c>
      <c r="AE43" s="56"/>
    </row>
    <row r="44" s="3" customFormat="1" ht="30" customHeight="1" spans="1:31">
      <c r="A44" s="26">
        <v>606001</v>
      </c>
      <c r="B44" s="27" t="s">
        <v>100</v>
      </c>
      <c r="C44" s="27" t="s">
        <v>101</v>
      </c>
      <c r="D44" s="28">
        <v>12692</v>
      </c>
      <c r="E44" s="28">
        <v>16</v>
      </c>
      <c r="F44" s="28">
        <v>13228</v>
      </c>
      <c r="G44" s="28">
        <v>16</v>
      </c>
      <c r="H44" s="28">
        <f t="shared" si="5"/>
        <v>22211000</v>
      </c>
      <c r="I44" s="28">
        <f t="shared" si="6"/>
        <v>30800</v>
      </c>
      <c r="J44" s="28">
        <f t="shared" si="7"/>
        <v>23149000</v>
      </c>
      <c r="K44" s="28">
        <f t="shared" si="8"/>
        <v>30800</v>
      </c>
      <c r="L44" s="28">
        <f t="shared" si="9"/>
        <v>45421600</v>
      </c>
      <c r="M44" s="28">
        <f t="shared" si="10"/>
        <v>46359600</v>
      </c>
      <c r="N44" s="34">
        <v>0.7</v>
      </c>
      <c r="O44" s="34">
        <v>0.85</v>
      </c>
      <c r="P44" s="28">
        <f t="shared" si="11"/>
        <v>31795120</v>
      </c>
      <c r="Q44" s="28">
        <f t="shared" si="12"/>
        <v>39405660</v>
      </c>
      <c r="R44" s="28"/>
      <c r="S44" s="38">
        <v>32656050</v>
      </c>
      <c r="T44" s="38">
        <v>21560</v>
      </c>
      <c r="U44" s="28"/>
      <c r="V44" s="28">
        <v>0</v>
      </c>
      <c r="W44" s="28">
        <v>2332575</v>
      </c>
      <c r="X44" s="28">
        <f>ROUND(IF(P44+Q44+R44-S44-T44-U44-V44&lt;0,0,P44+Q44+R44-S44-T44-U44-V44),0)</f>
        <v>38523170</v>
      </c>
      <c r="Y44" s="28"/>
      <c r="Z44" s="57">
        <f>AA44+AB44</f>
        <v>38523170</v>
      </c>
      <c r="AA44" s="57">
        <v>38523170</v>
      </c>
      <c r="AB44" s="57">
        <f>X44-Y44-AA44</f>
        <v>0</v>
      </c>
      <c r="AC44" s="28">
        <f>X44-Y44-Z44</f>
        <v>0</v>
      </c>
      <c r="AD44" s="28">
        <f>ROUND(IF(P44+Q44+R44-S44-T44-U44-V44&lt;0,-(P44+Q44+R44-S44-T44-U44-V44),0),0)</f>
        <v>0</v>
      </c>
      <c r="AE44" s="58"/>
    </row>
    <row r="45" s="4" customFormat="1" ht="30" customHeight="1" spans="1:31">
      <c r="A45" s="26">
        <v>606005</v>
      </c>
      <c r="B45" s="27" t="s">
        <v>102</v>
      </c>
      <c r="C45" s="27" t="s">
        <v>102</v>
      </c>
      <c r="D45" s="28">
        <v>1234</v>
      </c>
      <c r="E45" s="28">
        <v>8</v>
      </c>
      <c r="F45" s="28">
        <v>1917</v>
      </c>
      <c r="G45" s="28">
        <v>7</v>
      </c>
      <c r="H45" s="28">
        <f t="shared" si="5"/>
        <v>2159500</v>
      </c>
      <c r="I45" s="28">
        <f t="shared" si="6"/>
        <v>15400</v>
      </c>
      <c r="J45" s="28">
        <f t="shared" si="7"/>
        <v>3354750</v>
      </c>
      <c r="K45" s="28">
        <f t="shared" si="8"/>
        <v>13475</v>
      </c>
      <c r="L45" s="28">
        <f t="shared" si="9"/>
        <v>5543125</v>
      </c>
      <c r="M45" s="28">
        <f t="shared" si="10"/>
        <v>6736450</v>
      </c>
      <c r="N45" s="34">
        <v>0.7</v>
      </c>
      <c r="O45" s="34">
        <v>0.85</v>
      </c>
      <c r="P45" s="28">
        <f t="shared" si="11"/>
        <v>3880187.5</v>
      </c>
      <c r="Q45" s="28">
        <f t="shared" si="12"/>
        <v>5725982.5</v>
      </c>
      <c r="R45" s="28"/>
      <c r="S45" s="38">
        <v>4838750</v>
      </c>
      <c r="T45" s="38">
        <v>24255</v>
      </c>
      <c r="U45" s="28"/>
      <c r="V45" s="28">
        <v>0</v>
      </c>
      <c r="W45" s="28">
        <v>345625</v>
      </c>
      <c r="X45" s="28">
        <f>ROUND(IF(P45+Q45+R45-S45-T45-U45-V45&lt;0,0,P45+Q45+R45-S45-T45-U45-V45),0)</f>
        <v>4743165</v>
      </c>
      <c r="Y45" s="28"/>
      <c r="Z45" s="57">
        <f>AA45+AB45</f>
        <v>4743165</v>
      </c>
      <c r="AA45" s="57">
        <v>1882875</v>
      </c>
      <c r="AB45" s="57">
        <v>2860290</v>
      </c>
      <c r="AC45" s="28">
        <f>X45-Y45-Z45</f>
        <v>0</v>
      </c>
      <c r="AD45" s="28">
        <f>ROUND(IF(P45+Q45+R45-S45-T45-U45-V45&lt;0,-(P45+Q45+R45-S45-T45-U45-V45),0),0)</f>
        <v>0</v>
      </c>
      <c r="AE45" s="58"/>
    </row>
    <row r="46" s="3" customFormat="1" ht="30" customHeight="1" spans="1:31">
      <c r="A46" s="26">
        <v>606004</v>
      </c>
      <c r="B46" s="27" t="s">
        <v>103</v>
      </c>
      <c r="C46" s="27" t="s">
        <v>103</v>
      </c>
      <c r="D46" s="28">
        <v>745</v>
      </c>
      <c r="E46" s="28">
        <v>2</v>
      </c>
      <c r="F46" s="28">
        <v>1024</v>
      </c>
      <c r="G46" s="28">
        <v>8</v>
      </c>
      <c r="H46" s="28">
        <f t="shared" si="5"/>
        <v>1303750</v>
      </c>
      <c r="I46" s="28">
        <f t="shared" si="6"/>
        <v>3850</v>
      </c>
      <c r="J46" s="28">
        <f t="shared" si="7"/>
        <v>1792000</v>
      </c>
      <c r="K46" s="28">
        <f t="shared" si="8"/>
        <v>15400</v>
      </c>
      <c r="L46" s="28">
        <f t="shared" si="9"/>
        <v>3115000</v>
      </c>
      <c r="M46" s="28">
        <f t="shared" si="10"/>
        <v>3614800</v>
      </c>
      <c r="N46" s="34">
        <v>0.7</v>
      </c>
      <c r="O46" s="34">
        <v>0.85</v>
      </c>
      <c r="P46" s="28">
        <f t="shared" si="11"/>
        <v>2180500</v>
      </c>
      <c r="Q46" s="28">
        <f t="shared" si="12"/>
        <v>3072580</v>
      </c>
      <c r="R46" s="28"/>
      <c r="S46" s="38">
        <v>2672950</v>
      </c>
      <c r="T46" s="38">
        <v>2695</v>
      </c>
      <c r="U46" s="28"/>
      <c r="V46" s="28">
        <v>0</v>
      </c>
      <c r="W46" s="28">
        <v>190925</v>
      </c>
      <c r="X46" s="28">
        <f>ROUND(IF(P46+Q46+R46-S46-T46-U46-V46&lt;0,0,P46+Q46+R46-S46-T46-U46-V46),0)</f>
        <v>2577435</v>
      </c>
      <c r="Y46" s="28"/>
      <c r="Z46" s="57">
        <f>AA46+AB46</f>
        <v>2577435</v>
      </c>
      <c r="AA46" s="57"/>
      <c r="AB46" s="57">
        <v>2577435</v>
      </c>
      <c r="AC46" s="28">
        <f>X46-Y46-Z46</f>
        <v>0</v>
      </c>
      <c r="AD46" s="28">
        <f>ROUND(IF(P46+Q46+R46-S46-T46-U46-V46&lt;0,-(P46+Q46+R46-S46-T46-U46-V46),0),0)</f>
        <v>0</v>
      </c>
      <c r="AE46" s="58"/>
    </row>
    <row r="47" s="4" customFormat="1" ht="30" customHeight="1" spans="1:31">
      <c r="A47" s="26">
        <v>606010</v>
      </c>
      <c r="B47" s="27" t="s">
        <v>104</v>
      </c>
      <c r="C47" s="27" t="s">
        <v>104</v>
      </c>
      <c r="D47" s="28">
        <v>956</v>
      </c>
      <c r="E47" s="28">
        <v>1</v>
      </c>
      <c r="F47" s="28">
        <v>1200</v>
      </c>
      <c r="G47" s="28">
        <v>0</v>
      </c>
      <c r="H47" s="28">
        <f t="shared" si="5"/>
        <v>1673000</v>
      </c>
      <c r="I47" s="28">
        <f t="shared" si="6"/>
        <v>1925</v>
      </c>
      <c r="J47" s="28">
        <f t="shared" si="7"/>
        <v>2100000</v>
      </c>
      <c r="K47" s="28">
        <f t="shared" si="8"/>
        <v>0</v>
      </c>
      <c r="L47" s="28">
        <f t="shared" si="9"/>
        <v>3774925</v>
      </c>
      <c r="M47" s="28">
        <f t="shared" si="10"/>
        <v>4200000</v>
      </c>
      <c r="N47" s="34">
        <v>0.7</v>
      </c>
      <c r="O47" s="34">
        <v>0.85</v>
      </c>
      <c r="P47" s="28">
        <f t="shared" si="11"/>
        <v>2642447.5</v>
      </c>
      <c r="Q47" s="28">
        <f t="shared" si="12"/>
        <v>3570000</v>
      </c>
      <c r="R47" s="28"/>
      <c r="S47" s="38">
        <v>3018400</v>
      </c>
      <c r="T47" s="38">
        <v>2695</v>
      </c>
      <c r="U47" s="28"/>
      <c r="V47" s="28">
        <v>0</v>
      </c>
      <c r="W47" s="28">
        <v>215600</v>
      </c>
      <c r="X47" s="28">
        <f>ROUND(IF(P47+Q47+R47-S47-T47-U47-V47&lt;0,0,P47+Q47+R47-S47-T47-U47-V47),0)</f>
        <v>3191353</v>
      </c>
      <c r="Y47" s="28"/>
      <c r="Z47" s="57">
        <f>AA47+AB47</f>
        <v>3191353</v>
      </c>
      <c r="AA47" s="57"/>
      <c r="AB47" s="57">
        <v>3191353</v>
      </c>
      <c r="AC47" s="28">
        <f>X47-Y47-Z47</f>
        <v>0</v>
      </c>
      <c r="AD47" s="28">
        <f>ROUND(IF(P47+Q47+R47-S47-T47-U47-V47&lt;0,-(P47+Q47+R47-S47-T47-U47-V47),0),0)</f>
        <v>0</v>
      </c>
      <c r="AE47" s="58"/>
    </row>
    <row r="48" s="3" customFormat="1" ht="30" customHeight="1" spans="1:31">
      <c r="A48" s="26">
        <v>606008</v>
      </c>
      <c r="B48" s="27" t="s">
        <v>105</v>
      </c>
      <c r="C48" s="27" t="s">
        <v>105</v>
      </c>
      <c r="D48" s="28">
        <v>660</v>
      </c>
      <c r="E48" s="28">
        <v>0</v>
      </c>
      <c r="F48" s="28">
        <v>1191</v>
      </c>
      <c r="G48" s="28">
        <v>0</v>
      </c>
      <c r="H48" s="28">
        <f t="shared" si="5"/>
        <v>1155000</v>
      </c>
      <c r="I48" s="28">
        <f t="shared" si="6"/>
        <v>0</v>
      </c>
      <c r="J48" s="28">
        <f t="shared" si="7"/>
        <v>2084250</v>
      </c>
      <c r="K48" s="28">
        <f t="shared" si="8"/>
        <v>0</v>
      </c>
      <c r="L48" s="28">
        <f t="shared" si="9"/>
        <v>3239250</v>
      </c>
      <c r="M48" s="28">
        <f t="shared" si="10"/>
        <v>4168500</v>
      </c>
      <c r="N48" s="34">
        <v>0.7</v>
      </c>
      <c r="O48" s="34">
        <v>0.85</v>
      </c>
      <c r="P48" s="28">
        <f t="shared" si="11"/>
        <v>2267475</v>
      </c>
      <c r="Q48" s="28">
        <f t="shared" si="12"/>
        <v>3543225</v>
      </c>
      <c r="R48" s="28"/>
      <c r="S48" s="38">
        <v>2611700</v>
      </c>
      <c r="T48" s="38">
        <v>0</v>
      </c>
      <c r="U48" s="28"/>
      <c r="V48" s="28">
        <v>0</v>
      </c>
      <c r="W48" s="28">
        <v>186550</v>
      </c>
      <c r="X48" s="28">
        <f>ROUND(IF(P48+Q48+R48-S48-T48-U48-V48&lt;0,0,P48+Q48+R48-S48-T48-U48-V48),0)</f>
        <v>3199000</v>
      </c>
      <c r="Y48" s="28"/>
      <c r="Z48" s="57">
        <f>AA48+AB48</f>
        <v>3199000</v>
      </c>
      <c r="AA48" s="57"/>
      <c r="AB48" s="57">
        <v>3199000</v>
      </c>
      <c r="AC48" s="28">
        <f>X48-Y48-Z48</f>
        <v>0</v>
      </c>
      <c r="AD48" s="28">
        <f>ROUND(IF(P48+Q48+R48-S48-T48-U48-V48&lt;0,-(P48+Q48+R48-S48-T48-U48-V48),0),0)</f>
        <v>0</v>
      </c>
      <c r="AE48" s="58"/>
    </row>
    <row r="49" s="4" customFormat="1" ht="30" customHeight="1" spans="1:31">
      <c r="A49" s="24">
        <v>606009</v>
      </c>
      <c r="B49" s="25" t="s">
        <v>106</v>
      </c>
      <c r="C49" s="25" t="s">
        <v>106</v>
      </c>
      <c r="D49" s="23">
        <f t="shared" ref="D49:AD49" si="28">D50</f>
        <v>1383</v>
      </c>
      <c r="E49" s="23">
        <f t="shared" si="28"/>
        <v>8</v>
      </c>
      <c r="F49" s="23">
        <f t="shared" si="28"/>
        <v>1919</v>
      </c>
      <c r="G49" s="23">
        <f t="shared" si="28"/>
        <v>6</v>
      </c>
      <c r="H49" s="23">
        <f t="shared" si="28"/>
        <v>2420250</v>
      </c>
      <c r="I49" s="23">
        <f t="shared" si="28"/>
        <v>15400</v>
      </c>
      <c r="J49" s="23">
        <f t="shared" si="28"/>
        <v>3358250</v>
      </c>
      <c r="K49" s="23">
        <f t="shared" si="28"/>
        <v>11550</v>
      </c>
      <c r="L49" s="23">
        <f t="shared" si="28"/>
        <v>5805450</v>
      </c>
      <c r="M49" s="23">
        <f t="shared" si="28"/>
        <v>6739600</v>
      </c>
      <c r="N49" s="23"/>
      <c r="O49" s="34"/>
      <c r="P49" s="23">
        <f t="shared" si="28"/>
        <v>4063815</v>
      </c>
      <c r="Q49" s="23">
        <f t="shared" si="28"/>
        <v>5728660</v>
      </c>
      <c r="R49" s="23">
        <f t="shared" si="28"/>
        <v>0</v>
      </c>
      <c r="S49" s="23">
        <f t="shared" si="28"/>
        <v>3503500</v>
      </c>
      <c r="T49" s="23">
        <f t="shared" si="28"/>
        <v>21560</v>
      </c>
      <c r="U49" s="23">
        <f t="shared" si="28"/>
        <v>0</v>
      </c>
      <c r="V49" s="23">
        <f t="shared" si="28"/>
        <v>0</v>
      </c>
      <c r="W49" s="23">
        <f t="shared" si="28"/>
        <v>250250</v>
      </c>
      <c r="X49" s="23">
        <f t="shared" si="28"/>
        <v>6267415</v>
      </c>
      <c r="Y49" s="23">
        <f t="shared" si="28"/>
        <v>0</v>
      </c>
      <c r="Z49" s="55">
        <f t="shared" si="28"/>
        <v>6267415</v>
      </c>
      <c r="AA49" s="55">
        <f t="shared" si="28"/>
        <v>0</v>
      </c>
      <c r="AB49" s="55">
        <f t="shared" si="28"/>
        <v>6267415</v>
      </c>
      <c r="AC49" s="23">
        <f t="shared" si="28"/>
        <v>0</v>
      </c>
      <c r="AD49" s="23">
        <f t="shared" si="28"/>
        <v>0</v>
      </c>
      <c r="AE49" s="56"/>
    </row>
    <row r="50" s="3" customFormat="1" ht="30" customHeight="1" spans="1:31">
      <c r="A50" s="26">
        <v>606009</v>
      </c>
      <c r="B50" s="27" t="s">
        <v>106</v>
      </c>
      <c r="C50" s="27" t="s">
        <v>106</v>
      </c>
      <c r="D50" s="28">
        <v>1383</v>
      </c>
      <c r="E50" s="28">
        <v>8</v>
      </c>
      <c r="F50" s="28">
        <v>1919</v>
      </c>
      <c r="G50" s="28">
        <v>6</v>
      </c>
      <c r="H50" s="28">
        <f t="shared" si="5"/>
        <v>2420250</v>
      </c>
      <c r="I50" s="28">
        <f t="shared" si="6"/>
        <v>15400</v>
      </c>
      <c r="J50" s="28">
        <f t="shared" si="7"/>
        <v>3358250</v>
      </c>
      <c r="K50" s="28">
        <f t="shared" si="8"/>
        <v>11550</v>
      </c>
      <c r="L50" s="28">
        <f t="shared" si="9"/>
        <v>5805450</v>
      </c>
      <c r="M50" s="28">
        <f t="shared" si="10"/>
        <v>6739600</v>
      </c>
      <c r="N50" s="34">
        <v>0.7</v>
      </c>
      <c r="O50" s="34">
        <v>0.85</v>
      </c>
      <c r="P50" s="28">
        <f t="shared" si="11"/>
        <v>4063815</v>
      </c>
      <c r="Q50" s="28">
        <f t="shared" si="12"/>
        <v>5728660</v>
      </c>
      <c r="R50" s="28"/>
      <c r="S50" s="38">
        <v>3503500</v>
      </c>
      <c r="T50" s="38">
        <v>21560</v>
      </c>
      <c r="U50" s="28"/>
      <c r="V50" s="28">
        <v>0</v>
      </c>
      <c r="W50" s="28">
        <v>250250</v>
      </c>
      <c r="X50" s="28">
        <f>ROUND(IF(P50+Q50+R50-S50-T50-U50-V50&lt;0,0,P50+Q50+R50-S50-T50-U50-V50),0)</f>
        <v>6267415</v>
      </c>
      <c r="Y50" s="28"/>
      <c r="Z50" s="57">
        <f>AA50+AB50</f>
        <v>6267415</v>
      </c>
      <c r="AA50" s="57"/>
      <c r="AB50" s="57">
        <v>6267415</v>
      </c>
      <c r="AC50" s="28">
        <f>X50-Y50-Z50</f>
        <v>0</v>
      </c>
      <c r="AD50" s="28">
        <f>ROUND(IF(P50+Q50+R50-S50-T50-U50-V50&lt;0,-(P50+Q50+R50-S50-T50-U50-V50),0),0)</f>
        <v>0</v>
      </c>
      <c r="AE50" s="58"/>
    </row>
    <row r="51" s="4" customFormat="1" ht="30" customHeight="1" spans="1:31">
      <c r="A51" s="24">
        <v>606011</v>
      </c>
      <c r="B51" s="25" t="s">
        <v>107</v>
      </c>
      <c r="C51" s="25" t="s">
        <v>107</v>
      </c>
      <c r="D51" s="23">
        <f t="shared" ref="D51:AD51" si="29">D52</f>
        <v>855</v>
      </c>
      <c r="E51" s="23">
        <f t="shared" si="29"/>
        <v>5</v>
      </c>
      <c r="F51" s="23">
        <f t="shared" si="29"/>
        <v>735</v>
      </c>
      <c r="G51" s="23">
        <f t="shared" si="29"/>
        <v>4</v>
      </c>
      <c r="H51" s="23">
        <f t="shared" si="29"/>
        <v>1496250</v>
      </c>
      <c r="I51" s="23">
        <f t="shared" si="29"/>
        <v>9625</v>
      </c>
      <c r="J51" s="23">
        <f t="shared" si="29"/>
        <v>1286250</v>
      </c>
      <c r="K51" s="23">
        <f t="shared" si="29"/>
        <v>7700</v>
      </c>
      <c r="L51" s="23">
        <f t="shared" si="29"/>
        <v>2799825</v>
      </c>
      <c r="M51" s="23">
        <f t="shared" si="29"/>
        <v>2587900</v>
      </c>
      <c r="N51" s="23"/>
      <c r="O51" s="34"/>
      <c r="P51" s="23">
        <f t="shared" si="29"/>
        <v>1959877.5</v>
      </c>
      <c r="Q51" s="23">
        <f t="shared" si="29"/>
        <v>2587900</v>
      </c>
      <c r="R51" s="23">
        <f t="shared" si="29"/>
        <v>0</v>
      </c>
      <c r="S51" s="23">
        <f t="shared" si="29"/>
        <v>2736650</v>
      </c>
      <c r="T51" s="23">
        <f t="shared" si="29"/>
        <v>16170</v>
      </c>
      <c r="U51" s="23">
        <f t="shared" si="29"/>
        <v>0</v>
      </c>
      <c r="V51" s="23">
        <f t="shared" si="29"/>
        <v>0</v>
      </c>
      <c r="W51" s="23">
        <f t="shared" si="29"/>
        <v>195475</v>
      </c>
      <c r="X51" s="23">
        <f t="shared" si="29"/>
        <v>1794958</v>
      </c>
      <c r="Y51" s="23">
        <f t="shared" si="29"/>
        <v>0</v>
      </c>
      <c r="Z51" s="55">
        <f t="shared" si="29"/>
        <v>1794958</v>
      </c>
      <c r="AA51" s="55">
        <f t="shared" si="29"/>
        <v>0</v>
      </c>
      <c r="AB51" s="55">
        <f t="shared" si="29"/>
        <v>1794958</v>
      </c>
      <c r="AC51" s="23">
        <f t="shared" si="29"/>
        <v>0</v>
      </c>
      <c r="AD51" s="23">
        <f t="shared" si="29"/>
        <v>0</v>
      </c>
      <c r="AE51" s="56"/>
    </row>
    <row r="52" s="3" customFormat="1" ht="30" customHeight="1" spans="1:31">
      <c r="A52" s="26">
        <v>606011</v>
      </c>
      <c r="B52" s="27" t="s">
        <v>107</v>
      </c>
      <c r="C52" s="27" t="s">
        <v>107</v>
      </c>
      <c r="D52" s="28">
        <v>855</v>
      </c>
      <c r="E52" s="28">
        <v>5</v>
      </c>
      <c r="F52" s="28">
        <v>735</v>
      </c>
      <c r="G52" s="28">
        <v>4</v>
      </c>
      <c r="H52" s="28">
        <f t="shared" si="5"/>
        <v>1496250</v>
      </c>
      <c r="I52" s="28">
        <f t="shared" si="6"/>
        <v>9625</v>
      </c>
      <c r="J52" s="28">
        <f t="shared" si="7"/>
        <v>1286250</v>
      </c>
      <c r="K52" s="28">
        <f t="shared" si="8"/>
        <v>7700</v>
      </c>
      <c r="L52" s="28">
        <f t="shared" si="9"/>
        <v>2799825</v>
      </c>
      <c r="M52" s="28">
        <f t="shared" si="10"/>
        <v>2587900</v>
      </c>
      <c r="N52" s="34">
        <v>0.7</v>
      </c>
      <c r="O52" s="34">
        <v>1</v>
      </c>
      <c r="P52" s="28">
        <f t="shared" si="11"/>
        <v>1959877.5</v>
      </c>
      <c r="Q52" s="28">
        <f t="shared" si="12"/>
        <v>2587900</v>
      </c>
      <c r="R52" s="28"/>
      <c r="S52" s="38">
        <v>2736650</v>
      </c>
      <c r="T52" s="38">
        <v>16170</v>
      </c>
      <c r="U52" s="28"/>
      <c r="V52" s="28">
        <v>0</v>
      </c>
      <c r="W52" s="28">
        <v>195475</v>
      </c>
      <c r="X52" s="28">
        <f>ROUND(IF(P52+Q52+R52-S52-T52-U52-V52&lt;0,0,P52+Q52+R52-S52-T52-U52-V52),0)</f>
        <v>1794958</v>
      </c>
      <c r="Y52" s="28"/>
      <c r="Z52" s="57">
        <f>AA52+AB52</f>
        <v>1794958</v>
      </c>
      <c r="AA52" s="57"/>
      <c r="AB52" s="57">
        <v>1794958</v>
      </c>
      <c r="AC52" s="28">
        <f>X52-Y52-Z52</f>
        <v>0</v>
      </c>
      <c r="AD52" s="28">
        <f>ROUND(IF(P52+Q52+R52-S52-T52-U52-V52&lt;0,-(P52+Q52+R52-S52-T52-U52-V52),0),0)</f>
        <v>0</v>
      </c>
      <c r="AE52" s="58"/>
    </row>
    <row r="53" s="4" customFormat="1" ht="30" customHeight="1" spans="1:31">
      <c r="A53" s="24">
        <v>606006</v>
      </c>
      <c r="B53" s="25" t="s">
        <v>108</v>
      </c>
      <c r="C53" s="25" t="s">
        <v>108</v>
      </c>
      <c r="D53" s="23">
        <f t="shared" ref="D53:AD53" si="30">D54</f>
        <v>978</v>
      </c>
      <c r="E53" s="23">
        <f t="shared" si="30"/>
        <v>2</v>
      </c>
      <c r="F53" s="23">
        <f t="shared" si="30"/>
        <v>1417</v>
      </c>
      <c r="G53" s="23">
        <f t="shared" si="30"/>
        <v>2</v>
      </c>
      <c r="H53" s="23">
        <f t="shared" si="30"/>
        <v>1711500</v>
      </c>
      <c r="I53" s="23">
        <f t="shared" si="30"/>
        <v>3850</v>
      </c>
      <c r="J53" s="23">
        <f t="shared" si="30"/>
        <v>2479750</v>
      </c>
      <c r="K53" s="23">
        <f t="shared" si="30"/>
        <v>3850</v>
      </c>
      <c r="L53" s="23">
        <f t="shared" si="30"/>
        <v>4198950</v>
      </c>
      <c r="M53" s="23">
        <f t="shared" si="30"/>
        <v>4967200</v>
      </c>
      <c r="N53" s="23"/>
      <c r="O53" s="34"/>
      <c r="P53" s="23">
        <f t="shared" si="30"/>
        <v>2939265</v>
      </c>
      <c r="Q53" s="23">
        <f t="shared" si="30"/>
        <v>4967200</v>
      </c>
      <c r="R53" s="23">
        <f t="shared" si="30"/>
        <v>0</v>
      </c>
      <c r="S53" s="23">
        <f t="shared" si="30"/>
        <v>2342200</v>
      </c>
      <c r="T53" s="23">
        <f t="shared" si="30"/>
        <v>5390</v>
      </c>
      <c r="U53" s="23">
        <f t="shared" si="30"/>
        <v>0</v>
      </c>
      <c r="V53" s="23">
        <f t="shared" si="30"/>
        <v>0</v>
      </c>
      <c r="W53" s="23">
        <f t="shared" si="30"/>
        <v>167300</v>
      </c>
      <c r="X53" s="23">
        <f t="shared" si="30"/>
        <v>5558875</v>
      </c>
      <c r="Y53" s="23">
        <f t="shared" si="30"/>
        <v>0</v>
      </c>
      <c r="Z53" s="55">
        <f t="shared" si="30"/>
        <v>5558875</v>
      </c>
      <c r="AA53" s="55">
        <f t="shared" si="30"/>
        <v>0</v>
      </c>
      <c r="AB53" s="55">
        <f t="shared" si="30"/>
        <v>5558875</v>
      </c>
      <c r="AC53" s="23">
        <f t="shared" si="30"/>
        <v>0</v>
      </c>
      <c r="AD53" s="23">
        <f t="shared" si="30"/>
        <v>0</v>
      </c>
      <c r="AE53" s="56"/>
    </row>
    <row r="54" s="3" customFormat="1" ht="30" customHeight="1" spans="1:31">
      <c r="A54" s="26">
        <v>606006</v>
      </c>
      <c r="B54" s="27" t="s">
        <v>108</v>
      </c>
      <c r="C54" s="27" t="s">
        <v>108</v>
      </c>
      <c r="D54" s="28">
        <v>978</v>
      </c>
      <c r="E54" s="28">
        <v>2</v>
      </c>
      <c r="F54" s="28">
        <v>1417</v>
      </c>
      <c r="G54" s="28">
        <v>2</v>
      </c>
      <c r="H54" s="28">
        <f t="shared" si="5"/>
        <v>1711500</v>
      </c>
      <c r="I54" s="28">
        <f t="shared" si="6"/>
        <v>3850</v>
      </c>
      <c r="J54" s="28">
        <f t="shared" si="7"/>
        <v>2479750</v>
      </c>
      <c r="K54" s="28">
        <f t="shared" si="8"/>
        <v>3850</v>
      </c>
      <c r="L54" s="28">
        <f t="shared" si="9"/>
        <v>4198950</v>
      </c>
      <c r="M54" s="28">
        <f t="shared" si="10"/>
        <v>4967200</v>
      </c>
      <c r="N54" s="34">
        <v>0.7</v>
      </c>
      <c r="O54" s="34">
        <v>1</v>
      </c>
      <c r="P54" s="28">
        <f t="shared" si="11"/>
        <v>2939265</v>
      </c>
      <c r="Q54" s="28">
        <f t="shared" si="12"/>
        <v>4967200</v>
      </c>
      <c r="R54" s="28"/>
      <c r="S54" s="38">
        <v>2342200</v>
      </c>
      <c r="T54" s="38">
        <v>5390</v>
      </c>
      <c r="U54" s="28"/>
      <c r="V54" s="28">
        <v>0</v>
      </c>
      <c r="W54" s="28">
        <v>167300</v>
      </c>
      <c r="X54" s="28">
        <f>ROUND(IF(P54+Q54+R54-S54-T54-U54-V54&lt;0,0,P54+Q54+R54-S54-T54-U54-V54),0)</f>
        <v>5558875</v>
      </c>
      <c r="Y54" s="28"/>
      <c r="Z54" s="57">
        <f>AA54+AB54</f>
        <v>5558875</v>
      </c>
      <c r="AA54" s="57"/>
      <c r="AB54" s="57">
        <v>5558875</v>
      </c>
      <c r="AC54" s="28">
        <f>X54-Y54-Z54</f>
        <v>0</v>
      </c>
      <c r="AD54" s="28">
        <f>ROUND(IF(P54+Q54+R54-S54-T54-U54-V54&lt;0,-(P54+Q54+R54-S54-T54-U54-V54),0),0)</f>
        <v>0</v>
      </c>
      <c r="AE54" s="58"/>
    </row>
    <row r="55" s="4" customFormat="1" ht="30" customHeight="1" spans="1:31">
      <c r="A55" s="24">
        <v>606007</v>
      </c>
      <c r="B55" s="25" t="s">
        <v>109</v>
      </c>
      <c r="C55" s="25" t="s">
        <v>109</v>
      </c>
      <c r="D55" s="23">
        <f t="shared" ref="D55:AD55" si="31">D56</f>
        <v>621</v>
      </c>
      <c r="E55" s="23">
        <f t="shared" si="31"/>
        <v>0</v>
      </c>
      <c r="F55" s="23">
        <f t="shared" si="31"/>
        <v>726</v>
      </c>
      <c r="G55" s="23">
        <f t="shared" si="31"/>
        <v>0</v>
      </c>
      <c r="H55" s="23">
        <f t="shared" si="31"/>
        <v>1086750</v>
      </c>
      <c r="I55" s="23">
        <f t="shared" si="31"/>
        <v>0</v>
      </c>
      <c r="J55" s="23">
        <f t="shared" si="31"/>
        <v>1270500</v>
      </c>
      <c r="K55" s="23">
        <f t="shared" si="31"/>
        <v>0</v>
      </c>
      <c r="L55" s="23">
        <f t="shared" si="31"/>
        <v>2357250</v>
      </c>
      <c r="M55" s="23">
        <f t="shared" si="31"/>
        <v>2541000</v>
      </c>
      <c r="N55" s="23"/>
      <c r="O55" s="34"/>
      <c r="P55" s="23">
        <f t="shared" si="31"/>
        <v>1650075</v>
      </c>
      <c r="Q55" s="23">
        <f t="shared" si="31"/>
        <v>2159850</v>
      </c>
      <c r="R55" s="23">
        <f t="shared" si="31"/>
        <v>0</v>
      </c>
      <c r="S55" s="23">
        <f t="shared" si="31"/>
        <v>1859550</v>
      </c>
      <c r="T55" s="23">
        <f t="shared" si="31"/>
        <v>0</v>
      </c>
      <c r="U55" s="23">
        <f t="shared" si="31"/>
        <v>0</v>
      </c>
      <c r="V55" s="23">
        <f t="shared" si="31"/>
        <v>2695</v>
      </c>
      <c r="W55" s="23">
        <f t="shared" si="31"/>
        <v>132825</v>
      </c>
      <c r="X55" s="23">
        <f t="shared" si="31"/>
        <v>1947680</v>
      </c>
      <c r="Y55" s="23">
        <f t="shared" si="31"/>
        <v>0</v>
      </c>
      <c r="Z55" s="55">
        <f t="shared" si="31"/>
        <v>1661349</v>
      </c>
      <c r="AA55" s="55">
        <f t="shared" si="31"/>
        <v>0</v>
      </c>
      <c r="AB55" s="55">
        <f t="shared" si="31"/>
        <v>1661349</v>
      </c>
      <c r="AC55" s="23">
        <f t="shared" si="31"/>
        <v>286331</v>
      </c>
      <c r="AD55" s="23">
        <f t="shared" si="31"/>
        <v>0</v>
      </c>
      <c r="AE55" s="56"/>
    </row>
    <row r="56" s="4" customFormat="1" ht="30" customHeight="1" spans="1:31">
      <c r="A56" s="26">
        <v>606007</v>
      </c>
      <c r="B56" s="27" t="s">
        <v>109</v>
      </c>
      <c r="C56" s="27" t="s">
        <v>109</v>
      </c>
      <c r="D56" s="28">
        <v>621</v>
      </c>
      <c r="E56" s="28">
        <v>0</v>
      </c>
      <c r="F56" s="28">
        <v>726</v>
      </c>
      <c r="G56" s="28">
        <v>0</v>
      </c>
      <c r="H56" s="28">
        <f t="shared" si="5"/>
        <v>1086750</v>
      </c>
      <c r="I56" s="28">
        <f t="shared" si="6"/>
        <v>0</v>
      </c>
      <c r="J56" s="28">
        <f t="shared" si="7"/>
        <v>1270500</v>
      </c>
      <c r="K56" s="28">
        <f t="shared" si="8"/>
        <v>0</v>
      </c>
      <c r="L56" s="28">
        <f t="shared" si="9"/>
        <v>2357250</v>
      </c>
      <c r="M56" s="28">
        <f t="shared" si="10"/>
        <v>2541000</v>
      </c>
      <c r="N56" s="34">
        <v>0.7</v>
      </c>
      <c r="O56" s="34">
        <v>0.85</v>
      </c>
      <c r="P56" s="28">
        <f t="shared" si="11"/>
        <v>1650075</v>
      </c>
      <c r="Q56" s="28">
        <f t="shared" si="12"/>
        <v>2159850</v>
      </c>
      <c r="R56" s="28"/>
      <c r="S56" s="38">
        <v>1859550</v>
      </c>
      <c r="T56" s="38">
        <v>0</v>
      </c>
      <c r="U56" s="28"/>
      <c r="V56" s="28">
        <v>2695</v>
      </c>
      <c r="W56" s="28">
        <v>132825</v>
      </c>
      <c r="X56" s="28">
        <f>ROUND(IF(P56+Q56+R56-S56-T56-U56-V56&lt;0,0,P56+Q56+R56-S56-T56-U56-V56),0)</f>
        <v>1947680</v>
      </c>
      <c r="Y56" s="28"/>
      <c r="Z56" s="57">
        <f>AA56+AB56</f>
        <v>1661349</v>
      </c>
      <c r="AA56" s="57"/>
      <c r="AB56" s="57">
        <v>1661349</v>
      </c>
      <c r="AC56" s="28">
        <f>X56-Y56-Z56</f>
        <v>286331</v>
      </c>
      <c r="AD56" s="28">
        <f>ROUND(IF(P56+Q56+R56-S56-T56-U56-V56&lt;0,-(P56+Q56+R56-S56-T56-U56-V56),0),0)</f>
        <v>0</v>
      </c>
      <c r="AE56" s="58"/>
    </row>
    <row r="57" s="3" customFormat="1" ht="30" customHeight="1" spans="1:31">
      <c r="A57" s="24">
        <v>607</v>
      </c>
      <c r="B57" s="25" t="s">
        <v>110</v>
      </c>
      <c r="C57" s="25" t="s">
        <v>110</v>
      </c>
      <c r="D57" s="23">
        <f t="shared" ref="D57:AD57" si="32">SUM(D58:D60)</f>
        <v>16847</v>
      </c>
      <c r="E57" s="23">
        <f t="shared" si="32"/>
        <v>10</v>
      </c>
      <c r="F57" s="23">
        <f t="shared" si="32"/>
        <v>17221</v>
      </c>
      <c r="G57" s="23">
        <f t="shared" si="32"/>
        <v>14</v>
      </c>
      <c r="H57" s="23">
        <f t="shared" si="32"/>
        <v>29482250</v>
      </c>
      <c r="I57" s="23">
        <f t="shared" si="32"/>
        <v>19250</v>
      </c>
      <c r="J57" s="23">
        <f t="shared" si="32"/>
        <v>30136750</v>
      </c>
      <c r="K57" s="23">
        <f t="shared" si="32"/>
        <v>26950</v>
      </c>
      <c r="L57" s="23">
        <f t="shared" si="32"/>
        <v>59665200</v>
      </c>
      <c r="M57" s="23">
        <f t="shared" si="32"/>
        <v>60327400</v>
      </c>
      <c r="N57" s="23"/>
      <c r="O57" s="34"/>
      <c r="P57" s="23">
        <f t="shared" si="32"/>
        <v>41765640</v>
      </c>
      <c r="Q57" s="23">
        <f t="shared" si="32"/>
        <v>51577907.5</v>
      </c>
      <c r="R57" s="23">
        <f t="shared" si="32"/>
        <v>0</v>
      </c>
      <c r="S57" s="23">
        <f t="shared" si="32"/>
        <v>41831300</v>
      </c>
      <c r="T57" s="23">
        <f t="shared" si="32"/>
        <v>21560</v>
      </c>
      <c r="U57" s="23">
        <f t="shared" si="32"/>
        <v>0</v>
      </c>
      <c r="V57" s="23">
        <f t="shared" si="32"/>
        <v>0</v>
      </c>
      <c r="W57" s="23">
        <f t="shared" si="32"/>
        <v>2987950</v>
      </c>
      <c r="X57" s="23">
        <f t="shared" si="32"/>
        <v>51490688</v>
      </c>
      <c r="Y57" s="23">
        <f t="shared" si="32"/>
        <v>0</v>
      </c>
      <c r="Z57" s="55">
        <f t="shared" si="32"/>
        <v>41759000</v>
      </c>
      <c r="AA57" s="55">
        <f t="shared" si="32"/>
        <v>0</v>
      </c>
      <c r="AB57" s="55">
        <f t="shared" si="32"/>
        <v>41759000</v>
      </c>
      <c r="AC57" s="23">
        <f t="shared" si="32"/>
        <v>9731688</v>
      </c>
      <c r="AD57" s="23">
        <f t="shared" si="32"/>
        <v>0</v>
      </c>
      <c r="AE57" s="56"/>
    </row>
    <row r="58" s="4" customFormat="1" ht="30" customHeight="1" spans="1:31">
      <c r="A58" s="26">
        <v>607001</v>
      </c>
      <c r="B58" s="27" t="s">
        <v>111</v>
      </c>
      <c r="C58" s="27" t="s">
        <v>112</v>
      </c>
      <c r="D58" s="28">
        <v>16008</v>
      </c>
      <c r="E58" s="28">
        <v>6</v>
      </c>
      <c r="F58" s="28">
        <v>16183</v>
      </c>
      <c r="G58" s="28">
        <v>7</v>
      </c>
      <c r="H58" s="28">
        <f t="shared" si="5"/>
        <v>28014000</v>
      </c>
      <c r="I58" s="28">
        <f t="shared" si="6"/>
        <v>11550</v>
      </c>
      <c r="J58" s="28">
        <f t="shared" si="7"/>
        <v>28320250</v>
      </c>
      <c r="K58" s="28">
        <f t="shared" si="8"/>
        <v>13475</v>
      </c>
      <c r="L58" s="28">
        <f t="shared" si="9"/>
        <v>56359275</v>
      </c>
      <c r="M58" s="28">
        <f t="shared" si="10"/>
        <v>56667450</v>
      </c>
      <c r="N58" s="34">
        <v>0.7</v>
      </c>
      <c r="O58" s="34">
        <v>0.85</v>
      </c>
      <c r="P58" s="28">
        <f t="shared" si="11"/>
        <v>39451492.5</v>
      </c>
      <c r="Q58" s="28">
        <f t="shared" si="12"/>
        <v>48167332.5</v>
      </c>
      <c r="R58" s="28"/>
      <c r="S58" s="38">
        <v>39824750</v>
      </c>
      <c r="T58" s="38">
        <v>10780</v>
      </c>
      <c r="U58" s="28"/>
      <c r="V58" s="28">
        <v>0</v>
      </c>
      <c r="W58" s="28">
        <v>2844625</v>
      </c>
      <c r="X58" s="28">
        <f>ROUND(IF(P58+Q58+R58-S58-T58-U58-V58&lt;0,0,P58+Q58+R58-S58-T58-U58-V58),0)</f>
        <v>47783295</v>
      </c>
      <c r="Y58" s="28"/>
      <c r="Z58" s="57">
        <f>AA58+AB58</f>
        <v>38752300</v>
      </c>
      <c r="AA58" s="57"/>
      <c r="AB58" s="57">
        <f>ROUND(X58*0.811,-2)</f>
        <v>38752300</v>
      </c>
      <c r="AC58" s="28">
        <f>X58-Y58-Z58</f>
        <v>9030995</v>
      </c>
      <c r="AD58" s="28">
        <f>ROUND(IF(P58+Q58+R58-S58-T58-U58-V58&lt;0,-(P58+Q58+R58-S58-T58-U58-V58),0),0)</f>
        <v>0</v>
      </c>
      <c r="AE58" s="58"/>
    </row>
    <row r="59" ht="30" customHeight="1" spans="1:31">
      <c r="A59" s="26">
        <v>607003</v>
      </c>
      <c r="B59" s="27" t="s">
        <v>113</v>
      </c>
      <c r="C59" s="27" t="s">
        <v>113</v>
      </c>
      <c r="D59" s="28">
        <v>502</v>
      </c>
      <c r="E59" s="28">
        <v>0</v>
      </c>
      <c r="F59" s="28">
        <v>475</v>
      </c>
      <c r="G59" s="28">
        <v>0</v>
      </c>
      <c r="H59" s="28">
        <f t="shared" si="5"/>
        <v>878500</v>
      </c>
      <c r="I59" s="28">
        <f t="shared" si="6"/>
        <v>0</v>
      </c>
      <c r="J59" s="28">
        <f t="shared" si="7"/>
        <v>831250</v>
      </c>
      <c r="K59" s="28">
        <f t="shared" si="8"/>
        <v>0</v>
      </c>
      <c r="L59" s="28">
        <f t="shared" si="9"/>
        <v>1709750</v>
      </c>
      <c r="M59" s="28">
        <f t="shared" si="10"/>
        <v>1662500</v>
      </c>
      <c r="N59" s="34">
        <v>0.7</v>
      </c>
      <c r="O59" s="34">
        <v>0.85</v>
      </c>
      <c r="P59" s="28">
        <f t="shared" si="11"/>
        <v>1196825</v>
      </c>
      <c r="Q59" s="28">
        <f t="shared" si="12"/>
        <v>1413125</v>
      </c>
      <c r="R59" s="28"/>
      <c r="S59" s="38">
        <v>1149050</v>
      </c>
      <c r="T59" s="38">
        <v>0</v>
      </c>
      <c r="U59" s="28"/>
      <c r="V59" s="28">
        <v>0</v>
      </c>
      <c r="W59" s="28">
        <v>82075</v>
      </c>
      <c r="X59" s="28">
        <f>ROUND(IF(P59+Q59+R59-S59-T59-U59-V59&lt;0,0,P59+Q59+R59-S59-T59-U59-V59),0)</f>
        <v>1460900</v>
      </c>
      <c r="Y59" s="28"/>
      <c r="Z59" s="57">
        <f>AA59+AB59</f>
        <v>1184800</v>
      </c>
      <c r="AA59" s="57"/>
      <c r="AB59" s="57">
        <f>ROUND(X59*0.811,-2)</f>
        <v>1184800</v>
      </c>
      <c r="AC59" s="28">
        <f>X59-Y59-Z59</f>
        <v>276100</v>
      </c>
      <c r="AD59" s="28">
        <f>ROUND(IF(P59+Q59+R59-S59-T59-U59-V59&lt;0,-(P59+Q59+R59-S59-T59-U59-V59),0),0)</f>
        <v>0</v>
      </c>
      <c r="AE59" s="58"/>
    </row>
    <row r="60" ht="30" customHeight="1" spans="1:31">
      <c r="A60" s="26">
        <v>607004</v>
      </c>
      <c r="B60" s="27" t="s">
        <v>114</v>
      </c>
      <c r="C60" s="27" t="s">
        <v>114</v>
      </c>
      <c r="D60" s="28">
        <v>337</v>
      </c>
      <c r="E60" s="28">
        <v>4</v>
      </c>
      <c r="F60" s="28">
        <v>563</v>
      </c>
      <c r="G60" s="28">
        <v>7</v>
      </c>
      <c r="H60" s="28">
        <f t="shared" si="5"/>
        <v>589750</v>
      </c>
      <c r="I60" s="28">
        <f t="shared" si="6"/>
        <v>7700</v>
      </c>
      <c r="J60" s="28">
        <f t="shared" si="7"/>
        <v>985250</v>
      </c>
      <c r="K60" s="28">
        <f t="shared" si="8"/>
        <v>13475</v>
      </c>
      <c r="L60" s="28">
        <f t="shared" si="9"/>
        <v>1596175</v>
      </c>
      <c r="M60" s="28">
        <f t="shared" si="10"/>
        <v>1997450</v>
      </c>
      <c r="N60" s="34">
        <v>0.7</v>
      </c>
      <c r="O60" s="34">
        <v>1</v>
      </c>
      <c r="P60" s="28">
        <f t="shared" si="11"/>
        <v>1117322.5</v>
      </c>
      <c r="Q60" s="28">
        <f t="shared" si="12"/>
        <v>1997450</v>
      </c>
      <c r="R60" s="28"/>
      <c r="S60" s="38">
        <v>857500</v>
      </c>
      <c r="T60" s="38">
        <v>10780</v>
      </c>
      <c r="U60" s="28"/>
      <c r="V60" s="28">
        <v>0</v>
      </c>
      <c r="W60" s="28">
        <v>61250</v>
      </c>
      <c r="X60" s="28">
        <f>ROUND(IF(P60+Q60+R60-S60-T60-U60-V60&lt;0,0,P60+Q60+R60-S60-T60-U60-V60),0)</f>
        <v>2246493</v>
      </c>
      <c r="Y60" s="28"/>
      <c r="Z60" s="57">
        <f>AA60+AB60</f>
        <v>1821900</v>
      </c>
      <c r="AA60" s="57"/>
      <c r="AB60" s="57">
        <f>ROUND(X60*0.811,-2)</f>
        <v>1821900</v>
      </c>
      <c r="AC60" s="28">
        <f>X60-Y60-Z60</f>
        <v>424593</v>
      </c>
      <c r="AD60" s="28">
        <f>ROUND(IF(P60+Q60+R60-S60-T60-U60-V60&lt;0,-(P60+Q60+R60-S60-T60-U60-V60),0),0)</f>
        <v>0</v>
      </c>
      <c r="AE60" s="58"/>
    </row>
    <row r="61" ht="30" customHeight="1" spans="1:31">
      <c r="A61" s="24">
        <v>607005</v>
      </c>
      <c r="B61" s="25" t="s">
        <v>115</v>
      </c>
      <c r="C61" s="25" t="s">
        <v>115</v>
      </c>
      <c r="D61" s="23">
        <f t="shared" ref="D61:AD61" si="33">D62</f>
        <v>297</v>
      </c>
      <c r="E61" s="23">
        <f t="shared" si="33"/>
        <v>6</v>
      </c>
      <c r="F61" s="23">
        <f t="shared" si="33"/>
        <v>246</v>
      </c>
      <c r="G61" s="23">
        <f t="shared" si="33"/>
        <v>6</v>
      </c>
      <c r="H61" s="23">
        <f t="shared" si="33"/>
        <v>519750</v>
      </c>
      <c r="I61" s="23">
        <f t="shared" si="33"/>
        <v>11550</v>
      </c>
      <c r="J61" s="23">
        <f t="shared" si="33"/>
        <v>430500</v>
      </c>
      <c r="K61" s="23">
        <f t="shared" si="33"/>
        <v>11550</v>
      </c>
      <c r="L61" s="23">
        <f t="shared" si="33"/>
        <v>973350</v>
      </c>
      <c r="M61" s="23">
        <f t="shared" si="33"/>
        <v>884100</v>
      </c>
      <c r="N61" s="23"/>
      <c r="O61" s="34"/>
      <c r="P61" s="23">
        <f t="shared" si="33"/>
        <v>681345</v>
      </c>
      <c r="Q61" s="23">
        <f t="shared" si="33"/>
        <v>884100</v>
      </c>
      <c r="R61" s="23">
        <f t="shared" si="33"/>
        <v>0</v>
      </c>
      <c r="S61" s="23">
        <f t="shared" si="33"/>
        <v>774200</v>
      </c>
      <c r="T61" s="23">
        <f t="shared" si="33"/>
        <v>16170</v>
      </c>
      <c r="U61" s="23">
        <f t="shared" si="33"/>
        <v>0</v>
      </c>
      <c r="V61" s="23">
        <f t="shared" si="33"/>
        <v>0</v>
      </c>
      <c r="W61" s="23">
        <f t="shared" si="33"/>
        <v>55300</v>
      </c>
      <c r="X61" s="23">
        <f t="shared" si="33"/>
        <v>775075</v>
      </c>
      <c r="Y61" s="23">
        <f t="shared" si="33"/>
        <v>0</v>
      </c>
      <c r="Z61" s="55">
        <f t="shared" si="33"/>
        <v>628600</v>
      </c>
      <c r="AA61" s="55">
        <f t="shared" si="33"/>
        <v>0</v>
      </c>
      <c r="AB61" s="55">
        <f t="shared" si="33"/>
        <v>628600</v>
      </c>
      <c r="AC61" s="23">
        <f t="shared" si="33"/>
        <v>146475</v>
      </c>
      <c r="AD61" s="23">
        <f t="shared" si="33"/>
        <v>0</v>
      </c>
      <c r="AE61" s="56"/>
    </row>
    <row r="62" ht="30" customHeight="1" spans="1:31">
      <c r="A62" s="26">
        <v>607005</v>
      </c>
      <c r="B62" s="27" t="s">
        <v>115</v>
      </c>
      <c r="C62" s="27" t="s">
        <v>115</v>
      </c>
      <c r="D62" s="28">
        <v>297</v>
      </c>
      <c r="E62" s="28">
        <v>6</v>
      </c>
      <c r="F62" s="28">
        <v>246</v>
      </c>
      <c r="G62" s="28">
        <v>6</v>
      </c>
      <c r="H62" s="28">
        <f t="shared" si="5"/>
        <v>519750</v>
      </c>
      <c r="I62" s="28">
        <f t="shared" si="6"/>
        <v>11550</v>
      </c>
      <c r="J62" s="28">
        <f t="shared" si="7"/>
        <v>430500</v>
      </c>
      <c r="K62" s="28">
        <f t="shared" si="8"/>
        <v>11550</v>
      </c>
      <c r="L62" s="28">
        <f t="shared" si="9"/>
        <v>973350</v>
      </c>
      <c r="M62" s="28">
        <f t="shared" si="10"/>
        <v>884100</v>
      </c>
      <c r="N62" s="34">
        <v>0.7</v>
      </c>
      <c r="O62" s="34">
        <v>1</v>
      </c>
      <c r="P62" s="28">
        <f t="shared" si="11"/>
        <v>681345</v>
      </c>
      <c r="Q62" s="28">
        <f t="shared" si="12"/>
        <v>884100</v>
      </c>
      <c r="R62" s="28"/>
      <c r="S62" s="38">
        <v>774200</v>
      </c>
      <c r="T62" s="38">
        <v>16170</v>
      </c>
      <c r="U62" s="28"/>
      <c r="V62" s="28">
        <v>0</v>
      </c>
      <c r="W62" s="28">
        <v>55300</v>
      </c>
      <c r="X62" s="28">
        <f>ROUND(IF(P62+Q62+R62-S62-T62-U62-V62&lt;0,0,P62+Q62+R62-S62-T62-U62-V62),0)</f>
        <v>775075</v>
      </c>
      <c r="Y62" s="28"/>
      <c r="Z62" s="57">
        <f>AA62+AB62</f>
        <v>628600</v>
      </c>
      <c r="AA62" s="57"/>
      <c r="AB62" s="57">
        <f>ROUND(X62*0.811,-2)</f>
        <v>628600</v>
      </c>
      <c r="AC62" s="28">
        <f>X62-Y62-Z62</f>
        <v>146475</v>
      </c>
      <c r="AD62" s="28">
        <f>ROUND(IF(P62+Q62+R62-S62-T62-U62-V62&lt;0,-(P62+Q62+R62-S62-T62-U62-V62),0),0)</f>
        <v>0</v>
      </c>
      <c r="AE62" s="58"/>
    </row>
    <row r="63" ht="30" customHeight="1" spans="1:31">
      <c r="A63" s="24">
        <v>607006</v>
      </c>
      <c r="B63" s="25" t="s">
        <v>116</v>
      </c>
      <c r="C63" s="25" t="s">
        <v>116</v>
      </c>
      <c r="D63" s="23">
        <f t="shared" ref="D63:AD63" si="34">D64</f>
        <v>1454</v>
      </c>
      <c r="E63" s="23">
        <f t="shared" si="34"/>
        <v>6</v>
      </c>
      <c r="F63" s="23">
        <f t="shared" si="34"/>
        <v>1329</v>
      </c>
      <c r="G63" s="23">
        <f t="shared" si="34"/>
        <v>6</v>
      </c>
      <c r="H63" s="23">
        <f t="shared" si="34"/>
        <v>2544500</v>
      </c>
      <c r="I63" s="23">
        <f t="shared" si="34"/>
        <v>11550</v>
      </c>
      <c r="J63" s="23">
        <f t="shared" si="34"/>
        <v>2325750</v>
      </c>
      <c r="K63" s="23">
        <f t="shared" si="34"/>
        <v>11550</v>
      </c>
      <c r="L63" s="23">
        <f t="shared" si="34"/>
        <v>4893350</v>
      </c>
      <c r="M63" s="23">
        <f t="shared" si="34"/>
        <v>4674600</v>
      </c>
      <c r="N63" s="23"/>
      <c r="O63" s="34"/>
      <c r="P63" s="23">
        <f t="shared" si="34"/>
        <v>3425345</v>
      </c>
      <c r="Q63" s="23">
        <f t="shared" si="34"/>
        <v>4674600</v>
      </c>
      <c r="R63" s="23">
        <f t="shared" si="34"/>
        <v>0</v>
      </c>
      <c r="S63" s="23">
        <f t="shared" si="34"/>
        <v>3736250</v>
      </c>
      <c r="T63" s="23">
        <f t="shared" si="34"/>
        <v>16170</v>
      </c>
      <c r="U63" s="23">
        <f t="shared" si="34"/>
        <v>0</v>
      </c>
      <c r="V63" s="23">
        <f t="shared" si="34"/>
        <v>0</v>
      </c>
      <c r="W63" s="23">
        <f t="shared" si="34"/>
        <v>266875</v>
      </c>
      <c r="X63" s="23">
        <f t="shared" si="34"/>
        <v>4347525</v>
      </c>
      <c r="Y63" s="23">
        <f t="shared" si="34"/>
        <v>0</v>
      </c>
      <c r="Z63" s="55">
        <f t="shared" si="34"/>
        <v>3525800</v>
      </c>
      <c r="AA63" s="55">
        <f t="shared" si="34"/>
        <v>0</v>
      </c>
      <c r="AB63" s="55">
        <f t="shared" si="34"/>
        <v>3525800</v>
      </c>
      <c r="AC63" s="23">
        <f t="shared" si="34"/>
        <v>821725</v>
      </c>
      <c r="AD63" s="23">
        <f t="shared" si="34"/>
        <v>0</v>
      </c>
      <c r="AE63" s="56"/>
    </row>
    <row r="64" ht="30" customHeight="1" spans="1:31">
      <c r="A64" s="26">
        <v>607006</v>
      </c>
      <c r="B64" s="27" t="s">
        <v>116</v>
      </c>
      <c r="C64" s="27" t="s">
        <v>116</v>
      </c>
      <c r="D64" s="28">
        <v>1454</v>
      </c>
      <c r="E64" s="28">
        <v>6</v>
      </c>
      <c r="F64" s="28">
        <v>1329</v>
      </c>
      <c r="G64" s="28">
        <v>6</v>
      </c>
      <c r="H64" s="28">
        <f t="shared" si="5"/>
        <v>2544500</v>
      </c>
      <c r="I64" s="28">
        <f t="shared" si="6"/>
        <v>11550</v>
      </c>
      <c r="J64" s="28">
        <f t="shared" si="7"/>
        <v>2325750</v>
      </c>
      <c r="K64" s="28">
        <f t="shared" si="8"/>
        <v>11550</v>
      </c>
      <c r="L64" s="28">
        <f t="shared" si="9"/>
        <v>4893350</v>
      </c>
      <c r="M64" s="28">
        <f t="shared" si="10"/>
        <v>4674600</v>
      </c>
      <c r="N64" s="34">
        <v>0.7</v>
      </c>
      <c r="O64" s="34">
        <v>1</v>
      </c>
      <c r="P64" s="28">
        <f t="shared" si="11"/>
        <v>3425345</v>
      </c>
      <c r="Q64" s="28">
        <f t="shared" si="12"/>
        <v>4674600</v>
      </c>
      <c r="R64" s="28"/>
      <c r="S64" s="38">
        <v>3736250</v>
      </c>
      <c r="T64" s="38">
        <v>16170</v>
      </c>
      <c r="U64" s="28"/>
      <c r="V64" s="28">
        <v>0</v>
      </c>
      <c r="W64" s="28">
        <v>266875</v>
      </c>
      <c r="X64" s="28">
        <f>ROUND(IF(P64+Q64+R64-S64-T64-U64-V64&lt;0,0,P64+Q64+R64-S64-T64-U64-V64),0)</f>
        <v>4347525</v>
      </c>
      <c r="Y64" s="28"/>
      <c r="Z64" s="57">
        <f>AA64+AB64</f>
        <v>3525800</v>
      </c>
      <c r="AA64" s="57"/>
      <c r="AB64" s="57">
        <f>ROUND(X64*0.811,-2)</f>
        <v>3525800</v>
      </c>
      <c r="AC64" s="28">
        <f>X64-Y64-Z64</f>
        <v>821725</v>
      </c>
      <c r="AD64" s="28">
        <f>ROUND(IF(P64+Q64+R64-S64-T64-U64-V64&lt;0,-(P64+Q64+R64-S64-T64-U64-V64),0),0)</f>
        <v>0</v>
      </c>
      <c r="AE64" s="58"/>
    </row>
    <row r="65" ht="30" customHeight="1" spans="1:31">
      <c r="A65" s="24">
        <v>608</v>
      </c>
      <c r="B65" s="25" t="s">
        <v>117</v>
      </c>
      <c r="C65" s="25" t="s">
        <v>117</v>
      </c>
      <c r="D65" s="23">
        <f t="shared" ref="D65:AD65" si="35">SUM(D66:D70)</f>
        <v>12679</v>
      </c>
      <c r="E65" s="23">
        <f t="shared" si="35"/>
        <v>67</v>
      </c>
      <c r="F65" s="23">
        <f t="shared" si="35"/>
        <v>13593</v>
      </c>
      <c r="G65" s="23">
        <f t="shared" si="35"/>
        <v>57</v>
      </c>
      <c r="H65" s="23">
        <f t="shared" si="35"/>
        <v>22188250</v>
      </c>
      <c r="I65" s="23">
        <f t="shared" si="35"/>
        <v>128975</v>
      </c>
      <c r="J65" s="23">
        <f t="shared" si="35"/>
        <v>23787750</v>
      </c>
      <c r="K65" s="23">
        <f t="shared" si="35"/>
        <v>109725</v>
      </c>
      <c r="L65" s="23">
        <f t="shared" si="35"/>
        <v>46214700</v>
      </c>
      <c r="M65" s="23">
        <f t="shared" si="35"/>
        <v>47794950</v>
      </c>
      <c r="N65" s="23"/>
      <c r="O65" s="34"/>
      <c r="P65" s="23">
        <f t="shared" si="35"/>
        <v>32350290</v>
      </c>
      <c r="Q65" s="23">
        <f t="shared" si="35"/>
        <v>42801885</v>
      </c>
      <c r="R65" s="23">
        <f t="shared" si="35"/>
        <v>5540675</v>
      </c>
      <c r="S65" s="23">
        <f t="shared" si="35"/>
        <v>17132850</v>
      </c>
      <c r="T65" s="23">
        <f t="shared" si="35"/>
        <v>110495</v>
      </c>
      <c r="U65" s="23">
        <f t="shared" si="35"/>
        <v>1035125</v>
      </c>
      <c r="V65" s="23">
        <f t="shared" si="35"/>
        <v>0</v>
      </c>
      <c r="W65" s="23">
        <f t="shared" si="35"/>
        <v>1223775</v>
      </c>
      <c r="X65" s="23">
        <f t="shared" si="35"/>
        <v>62414381</v>
      </c>
      <c r="Y65" s="23">
        <f t="shared" si="35"/>
        <v>0</v>
      </c>
      <c r="Z65" s="55">
        <f t="shared" si="35"/>
        <v>50618100</v>
      </c>
      <c r="AA65" s="55">
        <f t="shared" si="35"/>
        <v>0</v>
      </c>
      <c r="AB65" s="55">
        <f t="shared" si="35"/>
        <v>50618100</v>
      </c>
      <c r="AC65" s="23">
        <f t="shared" si="35"/>
        <v>11796281</v>
      </c>
      <c r="AD65" s="23">
        <f t="shared" si="35"/>
        <v>0</v>
      </c>
      <c r="AE65" s="56"/>
    </row>
    <row r="66" ht="30" customHeight="1" spans="1:31">
      <c r="A66" s="26">
        <v>608001</v>
      </c>
      <c r="B66" s="27" t="s">
        <v>118</v>
      </c>
      <c r="C66" s="27" t="s">
        <v>119</v>
      </c>
      <c r="D66" s="28">
        <v>9156</v>
      </c>
      <c r="E66" s="28">
        <v>55</v>
      </c>
      <c r="F66" s="28">
        <v>9460</v>
      </c>
      <c r="G66" s="28">
        <v>46</v>
      </c>
      <c r="H66" s="28">
        <f t="shared" si="5"/>
        <v>16023000</v>
      </c>
      <c r="I66" s="28">
        <f t="shared" si="6"/>
        <v>105875</v>
      </c>
      <c r="J66" s="28">
        <f t="shared" si="7"/>
        <v>16555000</v>
      </c>
      <c r="K66" s="28">
        <f t="shared" si="8"/>
        <v>88550</v>
      </c>
      <c r="L66" s="28">
        <f t="shared" si="9"/>
        <v>32772425</v>
      </c>
      <c r="M66" s="28">
        <f t="shared" si="10"/>
        <v>33287100</v>
      </c>
      <c r="N66" s="34">
        <v>0.7</v>
      </c>
      <c r="O66" s="34">
        <v>0.85</v>
      </c>
      <c r="P66" s="28">
        <f t="shared" si="11"/>
        <v>22940697.5</v>
      </c>
      <c r="Q66" s="28">
        <f t="shared" si="12"/>
        <v>28294035</v>
      </c>
      <c r="R66" s="28">
        <f>3121*3500/2*N66</f>
        <v>3823225</v>
      </c>
      <c r="S66" s="38">
        <v>10907400</v>
      </c>
      <c r="T66" s="38">
        <v>99715</v>
      </c>
      <c r="U66" s="28"/>
      <c r="V66" s="28">
        <v>0</v>
      </c>
      <c r="W66" s="28">
        <v>779100</v>
      </c>
      <c r="X66" s="28">
        <f>ROUND(IF(P66+Q66+R66-S66-T66-U66-V66&lt;0,0,P66+Q66+R66-S66-T66-U66-V66),0)</f>
        <v>44050843</v>
      </c>
      <c r="Y66" s="28"/>
      <c r="Z66" s="57">
        <f>AA66+AB66</f>
        <v>35725200</v>
      </c>
      <c r="AA66" s="57"/>
      <c r="AB66" s="57">
        <f>ROUND(X66*0.811,-2)</f>
        <v>35725200</v>
      </c>
      <c r="AC66" s="28">
        <f>X66-Y66-Z66</f>
        <v>8325643</v>
      </c>
      <c r="AD66" s="28">
        <f>ROUND(IF(P66+Q66+R66-S66-T66-U66-V66&lt;0,-(P66+Q66+R66-S66-T66-U66-V66),0),0)</f>
        <v>0</v>
      </c>
      <c r="AE66" s="58"/>
    </row>
    <row r="67" ht="30" customHeight="1" spans="1:31">
      <c r="A67" s="26">
        <v>608002</v>
      </c>
      <c r="B67" s="27" t="s">
        <v>120</v>
      </c>
      <c r="C67" s="27" t="s">
        <v>120</v>
      </c>
      <c r="D67" s="28">
        <v>1413</v>
      </c>
      <c r="E67" s="28">
        <v>2</v>
      </c>
      <c r="F67" s="28">
        <v>1402</v>
      </c>
      <c r="G67" s="28">
        <v>1</v>
      </c>
      <c r="H67" s="28">
        <f t="shared" si="5"/>
        <v>2472750</v>
      </c>
      <c r="I67" s="28">
        <f t="shared" si="6"/>
        <v>3850</v>
      </c>
      <c r="J67" s="28">
        <f t="shared" si="7"/>
        <v>2453500</v>
      </c>
      <c r="K67" s="28">
        <f t="shared" si="8"/>
        <v>1925</v>
      </c>
      <c r="L67" s="28">
        <f t="shared" si="9"/>
        <v>4932025</v>
      </c>
      <c r="M67" s="28">
        <f t="shared" si="10"/>
        <v>4910850</v>
      </c>
      <c r="N67" s="34">
        <v>0.7</v>
      </c>
      <c r="O67" s="34">
        <v>1</v>
      </c>
      <c r="P67" s="28">
        <f t="shared" si="11"/>
        <v>3452417.5</v>
      </c>
      <c r="Q67" s="28">
        <f t="shared" si="12"/>
        <v>4910850</v>
      </c>
      <c r="R67" s="28"/>
      <c r="S67" s="38">
        <v>3608850</v>
      </c>
      <c r="T67" s="38">
        <v>5390</v>
      </c>
      <c r="U67" s="28"/>
      <c r="V67" s="28">
        <v>0</v>
      </c>
      <c r="W67" s="28">
        <v>257775</v>
      </c>
      <c r="X67" s="28">
        <f>ROUND(IF(P67+Q67+R67-S67-T67-U67-V67&lt;0,0,P67+Q67+R67-S67-T67-U67-V67),0)</f>
        <v>4749028</v>
      </c>
      <c r="Y67" s="28"/>
      <c r="Z67" s="57">
        <f>AA67+AB67</f>
        <v>3851500</v>
      </c>
      <c r="AA67" s="57"/>
      <c r="AB67" s="57">
        <f>ROUND(X67*0.811,-2)</f>
        <v>3851500</v>
      </c>
      <c r="AC67" s="28">
        <f>X67-Y67-Z67</f>
        <v>897528</v>
      </c>
      <c r="AD67" s="28">
        <f>ROUND(IF(P67+Q67+R67-S67-T67-U67-V67&lt;0,-(P67+Q67+R67-S67-T67-U67-V67),0),0)</f>
        <v>0</v>
      </c>
      <c r="AE67" s="58"/>
    </row>
    <row r="68" ht="30" customHeight="1" spans="1:31">
      <c r="A68" s="26">
        <v>608004</v>
      </c>
      <c r="B68" s="27" t="s">
        <v>121</v>
      </c>
      <c r="C68" s="27" t="s">
        <v>122</v>
      </c>
      <c r="D68" s="28">
        <v>1764</v>
      </c>
      <c r="E68" s="28">
        <v>9</v>
      </c>
      <c r="F68" s="28">
        <v>2020</v>
      </c>
      <c r="G68" s="28">
        <v>9</v>
      </c>
      <c r="H68" s="28">
        <f t="shared" si="5"/>
        <v>3087000</v>
      </c>
      <c r="I68" s="28">
        <f t="shared" si="6"/>
        <v>17325</v>
      </c>
      <c r="J68" s="28">
        <f t="shared" si="7"/>
        <v>3535000</v>
      </c>
      <c r="K68" s="28">
        <f t="shared" si="8"/>
        <v>17325</v>
      </c>
      <c r="L68" s="28">
        <f t="shared" si="9"/>
        <v>6656650</v>
      </c>
      <c r="M68" s="28">
        <f t="shared" si="10"/>
        <v>7104650</v>
      </c>
      <c r="N68" s="34">
        <v>0.7</v>
      </c>
      <c r="O68" s="34">
        <v>1</v>
      </c>
      <c r="P68" s="28">
        <f t="shared" si="11"/>
        <v>4659655</v>
      </c>
      <c r="Q68" s="28">
        <f t="shared" si="12"/>
        <v>7104650</v>
      </c>
      <c r="R68" s="28">
        <f>1402*3500/2*N68</f>
        <v>1717450</v>
      </c>
      <c r="S68" s="38">
        <v>1533700</v>
      </c>
      <c r="T68" s="38">
        <v>2695</v>
      </c>
      <c r="U68" s="28">
        <v>1035125</v>
      </c>
      <c r="V68" s="28">
        <v>0</v>
      </c>
      <c r="W68" s="28">
        <v>109550</v>
      </c>
      <c r="X68" s="28">
        <f>ROUND(IF(P68+Q68+R68-S68-T68-U68-V68&lt;0,0,P68+Q68+R68-S68-T68-U68-V68),0)</f>
        <v>10910235</v>
      </c>
      <c r="Y68" s="28"/>
      <c r="Z68" s="57">
        <f>AA68+AB68</f>
        <v>8848200</v>
      </c>
      <c r="AA68" s="57"/>
      <c r="AB68" s="57">
        <f>ROUND(X68*0.811,-2)</f>
        <v>8848200</v>
      </c>
      <c r="AC68" s="28">
        <f>X68-Y68-Z68</f>
        <v>2062035</v>
      </c>
      <c r="AD68" s="28">
        <f>ROUND(IF(P68+Q68+R68-S68-T68-U68-V68&lt;0,-(P68+Q68+R68-S68-T68-U68-V68),0),0)</f>
        <v>0</v>
      </c>
      <c r="AE68" s="58"/>
    </row>
    <row r="69" ht="30" customHeight="1" spans="1:31">
      <c r="A69" s="26">
        <v>608006</v>
      </c>
      <c r="B69" s="27" t="s">
        <v>123</v>
      </c>
      <c r="C69" s="27" t="s">
        <v>123</v>
      </c>
      <c r="D69" s="28">
        <v>0</v>
      </c>
      <c r="E69" s="28">
        <v>0</v>
      </c>
      <c r="F69" s="28">
        <v>71</v>
      </c>
      <c r="G69" s="28">
        <v>0</v>
      </c>
      <c r="H69" s="28">
        <f t="shared" si="5"/>
        <v>0</v>
      </c>
      <c r="I69" s="28">
        <f t="shared" si="6"/>
        <v>0</v>
      </c>
      <c r="J69" s="28">
        <f t="shared" si="7"/>
        <v>124250</v>
      </c>
      <c r="K69" s="28">
        <f t="shared" si="8"/>
        <v>0</v>
      </c>
      <c r="L69" s="28">
        <f t="shared" si="9"/>
        <v>124250</v>
      </c>
      <c r="M69" s="28">
        <f t="shared" si="10"/>
        <v>248500</v>
      </c>
      <c r="N69" s="34">
        <v>0.7</v>
      </c>
      <c r="O69" s="34">
        <v>1</v>
      </c>
      <c r="P69" s="28">
        <f t="shared" si="11"/>
        <v>86975</v>
      </c>
      <c r="Q69" s="28">
        <f t="shared" si="12"/>
        <v>248500</v>
      </c>
      <c r="R69" s="28"/>
      <c r="S69" s="38">
        <v>0</v>
      </c>
      <c r="T69" s="38">
        <v>0</v>
      </c>
      <c r="U69" s="28"/>
      <c r="V69" s="28">
        <v>0</v>
      </c>
      <c r="W69" s="28">
        <v>0</v>
      </c>
      <c r="X69" s="28">
        <f>ROUND(IF(P69+Q69+R69-S69-T69-U69-V69&lt;0,0,P69+Q69+R69-S69-T69-U69-V69),0)</f>
        <v>335475</v>
      </c>
      <c r="Y69" s="28"/>
      <c r="Z69" s="57">
        <f>AA69+AB69</f>
        <v>272100</v>
      </c>
      <c r="AA69" s="57"/>
      <c r="AB69" s="57">
        <f>ROUND(X69*0.811,-2)</f>
        <v>272100</v>
      </c>
      <c r="AC69" s="28">
        <f>X69-Y69-Z69</f>
        <v>63375</v>
      </c>
      <c r="AD69" s="28">
        <f>ROUND(IF(P69+Q69+R69-S69-T69-U69-V69&lt;0,-(P69+Q69+R69-S69-T69-U69-V69),0),0)</f>
        <v>0</v>
      </c>
      <c r="AE69" s="58"/>
    </row>
    <row r="70" ht="30" customHeight="1" spans="1:31">
      <c r="A70" s="26">
        <v>608005</v>
      </c>
      <c r="B70" s="27" t="s">
        <v>124</v>
      </c>
      <c r="C70" s="27" t="s">
        <v>124</v>
      </c>
      <c r="D70" s="28">
        <v>346</v>
      </c>
      <c r="E70" s="28">
        <v>1</v>
      </c>
      <c r="F70" s="28">
        <v>640</v>
      </c>
      <c r="G70" s="28">
        <v>1</v>
      </c>
      <c r="H70" s="28">
        <f t="shared" si="5"/>
        <v>605500</v>
      </c>
      <c r="I70" s="28">
        <f t="shared" si="6"/>
        <v>1925</v>
      </c>
      <c r="J70" s="28">
        <f t="shared" si="7"/>
        <v>1120000</v>
      </c>
      <c r="K70" s="28">
        <f t="shared" si="8"/>
        <v>1925</v>
      </c>
      <c r="L70" s="28">
        <f t="shared" si="9"/>
        <v>1729350</v>
      </c>
      <c r="M70" s="28">
        <f t="shared" si="10"/>
        <v>2243850</v>
      </c>
      <c r="N70" s="34">
        <v>0.7</v>
      </c>
      <c r="O70" s="34">
        <v>1</v>
      </c>
      <c r="P70" s="28">
        <f t="shared" si="11"/>
        <v>1210545</v>
      </c>
      <c r="Q70" s="28">
        <f t="shared" si="12"/>
        <v>2243850</v>
      </c>
      <c r="R70" s="28"/>
      <c r="S70" s="38">
        <v>1082900</v>
      </c>
      <c r="T70" s="38">
        <v>2695</v>
      </c>
      <c r="U70" s="28"/>
      <c r="V70" s="28">
        <v>0</v>
      </c>
      <c r="W70" s="28">
        <v>77350</v>
      </c>
      <c r="X70" s="28">
        <f>ROUND(IF(P70+Q70+R70-S70-T70-U70-V70&lt;0,0,P70+Q70+R70-S70-T70-U70-V70),0)</f>
        <v>2368800</v>
      </c>
      <c r="Y70" s="28"/>
      <c r="Z70" s="57">
        <f>AA70+AB70</f>
        <v>1921100</v>
      </c>
      <c r="AA70" s="57"/>
      <c r="AB70" s="57">
        <f>ROUND(X70*0.811,-2)</f>
        <v>1921100</v>
      </c>
      <c r="AC70" s="28">
        <f>X70-Y70-Z70</f>
        <v>447700</v>
      </c>
      <c r="AD70" s="28">
        <f>ROUND(IF(P70+Q70+R70-S70-T70-U70-V70&lt;0,-(P70+Q70+R70-S70-T70-U70-V70),0),0)</f>
        <v>0</v>
      </c>
      <c r="AE70" s="58"/>
    </row>
    <row r="71" ht="30" customHeight="1" spans="1:31">
      <c r="A71" s="24">
        <v>608007</v>
      </c>
      <c r="B71" s="25" t="s">
        <v>125</v>
      </c>
      <c r="C71" s="25" t="s">
        <v>125</v>
      </c>
      <c r="D71" s="23">
        <f t="shared" ref="D71:AD71" si="36">D72</f>
        <v>1182</v>
      </c>
      <c r="E71" s="23">
        <f t="shared" si="36"/>
        <v>3</v>
      </c>
      <c r="F71" s="23">
        <f t="shared" si="36"/>
        <v>1431</v>
      </c>
      <c r="G71" s="23">
        <f t="shared" si="36"/>
        <v>3</v>
      </c>
      <c r="H71" s="23">
        <f t="shared" si="36"/>
        <v>2068500</v>
      </c>
      <c r="I71" s="23">
        <f t="shared" si="36"/>
        <v>5775</v>
      </c>
      <c r="J71" s="23">
        <f t="shared" si="36"/>
        <v>2504250</v>
      </c>
      <c r="K71" s="23">
        <f t="shared" si="36"/>
        <v>5775</v>
      </c>
      <c r="L71" s="23">
        <f t="shared" si="36"/>
        <v>4584300</v>
      </c>
      <c r="M71" s="23">
        <f t="shared" si="36"/>
        <v>5020050</v>
      </c>
      <c r="N71" s="23"/>
      <c r="O71" s="34"/>
      <c r="P71" s="23">
        <f t="shared" si="36"/>
        <v>3209010</v>
      </c>
      <c r="Q71" s="23">
        <f t="shared" si="36"/>
        <v>5020050</v>
      </c>
      <c r="R71" s="23">
        <f t="shared" si="36"/>
        <v>0</v>
      </c>
      <c r="S71" s="23">
        <f t="shared" si="36"/>
        <v>3371200</v>
      </c>
      <c r="T71" s="23">
        <f t="shared" si="36"/>
        <v>5390</v>
      </c>
      <c r="U71" s="23">
        <f t="shared" si="36"/>
        <v>0</v>
      </c>
      <c r="V71" s="23">
        <f t="shared" si="36"/>
        <v>0</v>
      </c>
      <c r="W71" s="23">
        <f t="shared" si="36"/>
        <v>240800</v>
      </c>
      <c r="X71" s="23">
        <f t="shared" si="36"/>
        <v>4852470</v>
      </c>
      <c r="Y71" s="23">
        <f t="shared" si="36"/>
        <v>0</v>
      </c>
      <c r="Z71" s="55">
        <f t="shared" si="36"/>
        <v>3935400</v>
      </c>
      <c r="AA71" s="55">
        <f t="shared" si="36"/>
        <v>0</v>
      </c>
      <c r="AB71" s="55">
        <f t="shared" si="36"/>
        <v>3935400</v>
      </c>
      <c r="AC71" s="23">
        <f t="shared" si="36"/>
        <v>917070</v>
      </c>
      <c r="AD71" s="23">
        <f t="shared" si="36"/>
        <v>0</v>
      </c>
      <c r="AE71" s="56"/>
    </row>
    <row r="72" ht="30" customHeight="1" spans="1:31">
      <c r="A72" s="26">
        <v>608007</v>
      </c>
      <c r="B72" s="27" t="s">
        <v>125</v>
      </c>
      <c r="C72" s="27" t="s">
        <v>125</v>
      </c>
      <c r="D72" s="28">
        <v>1182</v>
      </c>
      <c r="E72" s="28">
        <v>3</v>
      </c>
      <c r="F72" s="28">
        <v>1431</v>
      </c>
      <c r="G72" s="28">
        <v>3</v>
      </c>
      <c r="H72" s="28">
        <f t="shared" ref="H72:H131" si="37">D72*3500/2</f>
        <v>2068500</v>
      </c>
      <c r="I72" s="28">
        <f t="shared" si="6"/>
        <v>5775</v>
      </c>
      <c r="J72" s="28">
        <f t="shared" ref="J72:J131" si="38">F72*3500/2</f>
        <v>2504250</v>
      </c>
      <c r="K72" s="28">
        <f t="shared" si="8"/>
        <v>5775</v>
      </c>
      <c r="L72" s="28">
        <f t="shared" si="9"/>
        <v>4584300</v>
      </c>
      <c r="M72" s="28">
        <f t="shared" si="10"/>
        <v>5020050</v>
      </c>
      <c r="N72" s="34">
        <v>0.7</v>
      </c>
      <c r="O72" s="34">
        <v>1</v>
      </c>
      <c r="P72" s="28">
        <f t="shared" si="11"/>
        <v>3209010</v>
      </c>
      <c r="Q72" s="28">
        <f t="shared" si="12"/>
        <v>5020050</v>
      </c>
      <c r="R72" s="28"/>
      <c r="S72" s="38">
        <v>3371200</v>
      </c>
      <c r="T72" s="38">
        <v>5390</v>
      </c>
      <c r="U72" s="28"/>
      <c r="V72" s="28">
        <v>0</v>
      </c>
      <c r="W72" s="28">
        <v>240800</v>
      </c>
      <c r="X72" s="28">
        <f>ROUND(IF(P72+Q72+R72-S72-T72-U72-V72&lt;0,0,P72+Q72+R72-S72-T72-U72-V72),0)</f>
        <v>4852470</v>
      </c>
      <c r="Y72" s="28"/>
      <c r="Z72" s="57">
        <f>AA72+AB72</f>
        <v>3935400</v>
      </c>
      <c r="AA72" s="57"/>
      <c r="AB72" s="57">
        <f>ROUND(X72*0.811,-2)</f>
        <v>3935400</v>
      </c>
      <c r="AC72" s="28">
        <f>X72-Y72-Z72</f>
        <v>917070</v>
      </c>
      <c r="AD72" s="28">
        <f>ROUND(IF(P72+Q72+R72-S72-T72-U72-V72&lt;0,-(P72+Q72+R72-S72-T72-U72-V72),0),0)</f>
        <v>0</v>
      </c>
      <c r="AE72" s="58"/>
    </row>
    <row r="73" ht="30" customHeight="1" spans="1:31">
      <c r="A73" s="24">
        <v>608003</v>
      </c>
      <c r="B73" s="25" t="s">
        <v>126</v>
      </c>
      <c r="C73" s="25" t="s">
        <v>126</v>
      </c>
      <c r="D73" s="23">
        <f t="shared" ref="D73:AD73" si="39">D74</f>
        <v>2940</v>
      </c>
      <c r="E73" s="23">
        <f t="shared" si="39"/>
        <v>3</v>
      </c>
      <c r="F73" s="23">
        <f t="shared" si="39"/>
        <v>2998</v>
      </c>
      <c r="G73" s="23">
        <f t="shared" si="39"/>
        <v>2</v>
      </c>
      <c r="H73" s="23">
        <f t="shared" si="39"/>
        <v>5145000</v>
      </c>
      <c r="I73" s="23">
        <f t="shared" si="39"/>
        <v>5775</v>
      </c>
      <c r="J73" s="23">
        <f t="shared" si="39"/>
        <v>5246500</v>
      </c>
      <c r="K73" s="23">
        <f t="shared" si="39"/>
        <v>3850</v>
      </c>
      <c r="L73" s="23">
        <f t="shared" si="39"/>
        <v>10401125</v>
      </c>
      <c r="M73" s="23">
        <f t="shared" si="39"/>
        <v>10500700</v>
      </c>
      <c r="N73" s="23"/>
      <c r="O73" s="34"/>
      <c r="P73" s="23">
        <f t="shared" si="39"/>
        <v>7280787.5</v>
      </c>
      <c r="Q73" s="23">
        <f t="shared" si="39"/>
        <v>10500700</v>
      </c>
      <c r="R73" s="23">
        <f t="shared" si="39"/>
        <v>0</v>
      </c>
      <c r="S73" s="23">
        <f t="shared" si="39"/>
        <v>7281400</v>
      </c>
      <c r="T73" s="23">
        <f t="shared" si="39"/>
        <v>8085</v>
      </c>
      <c r="U73" s="23">
        <f t="shared" si="39"/>
        <v>0</v>
      </c>
      <c r="V73" s="23">
        <f t="shared" si="39"/>
        <v>0</v>
      </c>
      <c r="W73" s="23">
        <f t="shared" si="39"/>
        <v>520100</v>
      </c>
      <c r="X73" s="23">
        <f t="shared" si="39"/>
        <v>10492003</v>
      </c>
      <c r="Y73" s="23">
        <f t="shared" si="39"/>
        <v>0</v>
      </c>
      <c r="Z73" s="55">
        <f t="shared" si="39"/>
        <v>8509000</v>
      </c>
      <c r="AA73" s="55">
        <f t="shared" si="39"/>
        <v>0</v>
      </c>
      <c r="AB73" s="55">
        <f t="shared" si="39"/>
        <v>8509000</v>
      </c>
      <c r="AC73" s="23">
        <f t="shared" si="39"/>
        <v>1983003</v>
      </c>
      <c r="AD73" s="23">
        <f t="shared" si="39"/>
        <v>0</v>
      </c>
      <c r="AE73" s="56"/>
    </row>
    <row r="74" ht="30" customHeight="1" spans="1:31">
      <c r="A74" s="26">
        <v>608003</v>
      </c>
      <c r="B74" s="27" t="s">
        <v>126</v>
      </c>
      <c r="C74" s="27" t="s">
        <v>126</v>
      </c>
      <c r="D74" s="28">
        <v>2940</v>
      </c>
      <c r="E74" s="28">
        <v>3</v>
      </c>
      <c r="F74" s="28">
        <v>2998</v>
      </c>
      <c r="G74" s="28">
        <v>2</v>
      </c>
      <c r="H74" s="28">
        <f t="shared" si="37"/>
        <v>5145000</v>
      </c>
      <c r="I74" s="28">
        <f t="shared" si="6"/>
        <v>5775</v>
      </c>
      <c r="J74" s="28">
        <f t="shared" si="38"/>
        <v>5246500</v>
      </c>
      <c r="K74" s="28">
        <f t="shared" si="8"/>
        <v>3850</v>
      </c>
      <c r="L74" s="28">
        <f t="shared" si="9"/>
        <v>10401125</v>
      </c>
      <c r="M74" s="28">
        <f t="shared" si="10"/>
        <v>10500700</v>
      </c>
      <c r="N74" s="34">
        <v>0.7</v>
      </c>
      <c r="O74" s="34">
        <v>1</v>
      </c>
      <c r="P74" s="28">
        <f t="shared" si="11"/>
        <v>7280787.5</v>
      </c>
      <c r="Q74" s="28">
        <f t="shared" si="12"/>
        <v>10500700</v>
      </c>
      <c r="R74" s="28"/>
      <c r="S74" s="38">
        <v>7281400</v>
      </c>
      <c r="T74" s="38">
        <v>8085</v>
      </c>
      <c r="U74" s="28"/>
      <c r="V74" s="28">
        <v>0</v>
      </c>
      <c r="W74" s="28">
        <v>520100</v>
      </c>
      <c r="X74" s="28">
        <f>ROUND(IF(P74+Q74+R74-S74-T74-U74-V74&lt;0,0,P74+Q74+R74-S74-T74-U74-V74),0)</f>
        <v>10492003</v>
      </c>
      <c r="Y74" s="28"/>
      <c r="Z74" s="57">
        <f>AA74+AB74</f>
        <v>8509000</v>
      </c>
      <c r="AA74" s="57"/>
      <c r="AB74" s="57">
        <f>ROUND(X74*0.811,-2)</f>
        <v>8509000</v>
      </c>
      <c r="AC74" s="28">
        <f>X74-Y74-Z74</f>
        <v>1983003</v>
      </c>
      <c r="AD74" s="28">
        <f>ROUND(IF(P74+Q74+R74-S74-T74-U74-V74&lt;0,-(P74+Q74+R74-S74-T74-U74-V74),0),0)</f>
        <v>0</v>
      </c>
      <c r="AE74" s="58"/>
    </row>
    <row r="75" ht="30" customHeight="1" spans="1:31">
      <c r="A75" s="24">
        <v>608009</v>
      </c>
      <c r="B75" s="25" t="s">
        <v>127</v>
      </c>
      <c r="C75" s="25" t="s">
        <v>127</v>
      </c>
      <c r="D75" s="23">
        <f t="shared" ref="D75:AD75" si="40">D76</f>
        <v>621</v>
      </c>
      <c r="E75" s="23">
        <f t="shared" si="40"/>
        <v>0</v>
      </c>
      <c r="F75" s="23">
        <f t="shared" si="40"/>
        <v>624</v>
      </c>
      <c r="G75" s="23">
        <f t="shared" si="40"/>
        <v>0</v>
      </c>
      <c r="H75" s="23">
        <f t="shared" si="40"/>
        <v>1086750</v>
      </c>
      <c r="I75" s="23">
        <f t="shared" si="40"/>
        <v>0</v>
      </c>
      <c r="J75" s="23">
        <f t="shared" si="40"/>
        <v>1092000</v>
      </c>
      <c r="K75" s="23">
        <f t="shared" si="40"/>
        <v>0</v>
      </c>
      <c r="L75" s="23">
        <f t="shared" si="40"/>
        <v>2178750</v>
      </c>
      <c r="M75" s="23">
        <f t="shared" si="40"/>
        <v>2184000</v>
      </c>
      <c r="N75" s="23"/>
      <c r="O75" s="34"/>
      <c r="P75" s="23">
        <f t="shared" si="40"/>
        <v>1525125</v>
      </c>
      <c r="Q75" s="23">
        <f t="shared" si="40"/>
        <v>2184000</v>
      </c>
      <c r="R75" s="23">
        <f t="shared" si="40"/>
        <v>0</v>
      </c>
      <c r="S75" s="23">
        <f t="shared" si="40"/>
        <v>1643950</v>
      </c>
      <c r="T75" s="23">
        <f t="shared" si="40"/>
        <v>0</v>
      </c>
      <c r="U75" s="23">
        <f t="shared" si="40"/>
        <v>0</v>
      </c>
      <c r="V75" s="23">
        <f t="shared" si="40"/>
        <v>0</v>
      </c>
      <c r="W75" s="23">
        <f t="shared" si="40"/>
        <v>117425</v>
      </c>
      <c r="X75" s="23">
        <f t="shared" si="40"/>
        <v>2065175</v>
      </c>
      <c r="Y75" s="23">
        <f t="shared" si="40"/>
        <v>0</v>
      </c>
      <c r="Z75" s="55">
        <f t="shared" si="40"/>
        <v>1674900</v>
      </c>
      <c r="AA75" s="55">
        <f t="shared" si="40"/>
        <v>0</v>
      </c>
      <c r="AB75" s="55">
        <f t="shared" si="40"/>
        <v>1674900</v>
      </c>
      <c r="AC75" s="23">
        <f t="shared" si="40"/>
        <v>390275</v>
      </c>
      <c r="AD75" s="23">
        <f t="shared" si="40"/>
        <v>0</v>
      </c>
      <c r="AE75" s="56"/>
    </row>
    <row r="76" ht="30" customHeight="1" spans="1:31">
      <c r="A76" s="26">
        <v>608009</v>
      </c>
      <c r="B76" s="27" t="s">
        <v>127</v>
      </c>
      <c r="C76" s="27" t="s">
        <v>127</v>
      </c>
      <c r="D76" s="28">
        <v>621</v>
      </c>
      <c r="E76" s="28">
        <v>0</v>
      </c>
      <c r="F76" s="28">
        <v>624</v>
      </c>
      <c r="G76" s="28">
        <v>0</v>
      </c>
      <c r="H76" s="28">
        <f t="shared" si="37"/>
        <v>1086750</v>
      </c>
      <c r="I76" s="28">
        <f t="shared" ref="I76:I138" si="41">E76*3850/2</f>
        <v>0</v>
      </c>
      <c r="J76" s="28">
        <f t="shared" si="38"/>
        <v>1092000</v>
      </c>
      <c r="K76" s="28">
        <f t="shared" ref="K76:K138" si="42">G76*3850/2</f>
        <v>0</v>
      </c>
      <c r="L76" s="28">
        <f t="shared" ref="L76:L138" si="43">H76+I76+J76+K76</f>
        <v>2178750</v>
      </c>
      <c r="M76" s="28">
        <f t="shared" ref="M76:M138" si="44">(J76+K76)*2</f>
        <v>2184000</v>
      </c>
      <c r="N76" s="34">
        <v>0.7</v>
      </c>
      <c r="O76" s="34">
        <v>1</v>
      </c>
      <c r="P76" s="28">
        <f t="shared" ref="P76:P138" si="45">L76*N76</f>
        <v>1525125</v>
      </c>
      <c r="Q76" s="28">
        <f t="shared" ref="Q76:Q138" si="46">M76*O76</f>
        <v>2184000</v>
      </c>
      <c r="R76" s="28"/>
      <c r="S76" s="38">
        <v>1643950</v>
      </c>
      <c r="T76" s="38">
        <v>0</v>
      </c>
      <c r="U76" s="28"/>
      <c r="V76" s="28">
        <v>0</v>
      </c>
      <c r="W76" s="28">
        <v>117425</v>
      </c>
      <c r="X76" s="28">
        <f>ROUND(IF(P76+Q76+R76-S76-T76-U76-V76&lt;0,0,P76+Q76+R76-S76-T76-U76-V76),0)</f>
        <v>2065175</v>
      </c>
      <c r="Y76" s="28"/>
      <c r="Z76" s="57">
        <f>AA76+AB76</f>
        <v>1674900</v>
      </c>
      <c r="AA76" s="57"/>
      <c r="AB76" s="57">
        <f>ROUND(X76*0.811,-2)</f>
        <v>1674900</v>
      </c>
      <c r="AC76" s="28">
        <f>X76-Y76-Z76</f>
        <v>390275</v>
      </c>
      <c r="AD76" s="28">
        <f>ROUND(IF(P76+Q76+R76-S76-T76-U76-V76&lt;0,-(P76+Q76+R76-S76-T76-U76-V76),0),0)</f>
        <v>0</v>
      </c>
      <c r="AE76" s="58"/>
    </row>
    <row r="77" ht="30" customHeight="1" spans="1:31">
      <c r="A77" s="24">
        <v>608008</v>
      </c>
      <c r="B77" s="25" t="s">
        <v>128</v>
      </c>
      <c r="C77" s="25" t="s">
        <v>128</v>
      </c>
      <c r="D77" s="23">
        <f t="shared" ref="D77:AD77" si="47">D78</f>
        <v>632</v>
      </c>
      <c r="E77" s="23">
        <f t="shared" si="47"/>
        <v>0</v>
      </c>
      <c r="F77" s="23">
        <f t="shared" si="47"/>
        <v>782</v>
      </c>
      <c r="G77" s="23">
        <f t="shared" si="47"/>
        <v>0</v>
      </c>
      <c r="H77" s="23">
        <f t="shared" si="47"/>
        <v>1106000</v>
      </c>
      <c r="I77" s="23">
        <f t="shared" si="47"/>
        <v>0</v>
      </c>
      <c r="J77" s="23">
        <f t="shared" si="47"/>
        <v>1368500</v>
      </c>
      <c r="K77" s="23">
        <f t="shared" si="47"/>
        <v>0</v>
      </c>
      <c r="L77" s="23">
        <f t="shared" si="47"/>
        <v>2474500</v>
      </c>
      <c r="M77" s="23">
        <f t="shared" si="47"/>
        <v>2737000</v>
      </c>
      <c r="N77" s="23"/>
      <c r="O77" s="34"/>
      <c r="P77" s="23">
        <f t="shared" si="47"/>
        <v>1732150</v>
      </c>
      <c r="Q77" s="23">
        <f t="shared" si="47"/>
        <v>2737000</v>
      </c>
      <c r="R77" s="23">
        <f t="shared" si="47"/>
        <v>0</v>
      </c>
      <c r="S77" s="23">
        <f t="shared" si="47"/>
        <v>1607200</v>
      </c>
      <c r="T77" s="23">
        <f t="shared" si="47"/>
        <v>0</v>
      </c>
      <c r="U77" s="23">
        <f t="shared" si="47"/>
        <v>0</v>
      </c>
      <c r="V77" s="23">
        <f t="shared" si="47"/>
        <v>0</v>
      </c>
      <c r="W77" s="23">
        <f t="shared" si="47"/>
        <v>114800</v>
      </c>
      <c r="X77" s="23">
        <f t="shared" si="47"/>
        <v>2861950</v>
      </c>
      <c r="Y77" s="23">
        <f t="shared" si="47"/>
        <v>0</v>
      </c>
      <c r="Z77" s="55">
        <f t="shared" si="47"/>
        <v>2321000</v>
      </c>
      <c r="AA77" s="55">
        <f t="shared" si="47"/>
        <v>0</v>
      </c>
      <c r="AB77" s="55">
        <f t="shared" si="47"/>
        <v>2321000</v>
      </c>
      <c r="AC77" s="23">
        <f t="shared" si="47"/>
        <v>540950</v>
      </c>
      <c r="AD77" s="23">
        <f t="shared" si="47"/>
        <v>0</v>
      </c>
      <c r="AE77" s="56"/>
    </row>
    <row r="78" ht="30" customHeight="1" spans="1:31">
      <c r="A78" s="26">
        <v>608008</v>
      </c>
      <c r="B78" s="27" t="s">
        <v>128</v>
      </c>
      <c r="C78" s="27" t="s">
        <v>128</v>
      </c>
      <c r="D78" s="28">
        <v>632</v>
      </c>
      <c r="E78" s="28">
        <v>0</v>
      </c>
      <c r="F78" s="28">
        <v>782</v>
      </c>
      <c r="G78" s="28">
        <v>0</v>
      </c>
      <c r="H78" s="28">
        <f t="shared" si="37"/>
        <v>1106000</v>
      </c>
      <c r="I78" s="28">
        <f t="shared" si="41"/>
        <v>0</v>
      </c>
      <c r="J78" s="28">
        <f t="shared" si="38"/>
        <v>1368500</v>
      </c>
      <c r="K78" s="28">
        <f t="shared" si="42"/>
        <v>0</v>
      </c>
      <c r="L78" s="28">
        <f t="shared" si="43"/>
        <v>2474500</v>
      </c>
      <c r="M78" s="28">
        <f t="shared" si="44"/>
        <v>2737000</v>
      </c>
      <c r="N78" s="34">
        <v>0.7</v>
      </c>
      <c r="O78" s="34">
        <v>1</v>
      </c>
      <c r="P78" s="28">
        <f t="shared" si="45"/>
        <v>1732150</v>
      </c>
      <c r="Q78" s="28">
        <f t="shared" si="46"/>
        <v>2737000</v>
      </c>
      <c r="R78" s="28"/>
      <c r="S78" s="38">
        <v>1607200</v>
      </c>
      <c r="T78" s="38">
        <v>0</v>
      </c>
      <c r="U78" s="28"/>
      <c r="V78" s="28">
        <v>0</v>
      </c>
      <c r="W78" s="28">
        <v>114800</v>
      </c>
      <c r="X78" s="28">
        <f>ROUND(IF(P78+Q78+R78-S78-T78-U78-V78&lt;0,0,P78+Q78+R78-S78-T78-U78-V78),0)</f>
        <v>2861950</v>
      </c>
      <c r="Y78" s="28"/>
      <c r="Z78" s="57">
        <f>AA78+AB78</f>
        <v>2321000</v>
      </c>
      <c r="AA78" s="57"/>
      <c r="AB78" s="57">
        <f>ROUND(X78*0.811,-2)</f>
        <v>2321000</v>
      </c>
      <c r="AC78" s="28">
        <f>X78-Y78-Z78</f>
        <v>540950</v>
      </c>
      <c r="AD78" s="28">
        <f>ROUND(IF(P78+Q78+R78-S78-T78-U78-V78&lt;0,-(P78+Q78+R78-S78-T78-U78-V78),0),0)</f>
        <v>0</v>
      </c>
      <c r="AE78" s="58"/>
    </row>
    <row r="79" ht="30" customHeight="1" spans="1:31">
      <c r="A79" s="24">
        <v>609</v>
      </c>
      <c r="B79" s="25" t="s">
        <v>129</v>
      </c>
      <c r="C79" s="25" t="s">
        <v>129</v>
      </c>
      <c r="D79" s="23">
        <f t="shared" ref="D79:AD79" si="48">SUM(D80:D84)</f>
        <v>33650</v>
      </c>
      <c r="E79" s="23">
        <f t="shared" si="48"/>
        <v>30</v>
      </c>
      <c r="F79" s="23">
        <f t="shared" si="48"/>
        <v>35980</v>
      </c>
      <c r="G79" s="23">
        <f t="shared" si="48"/>
        <v>38</v>
      </c>
      <c r="H79" s="23">
        <f t="shared" si="48"/>
        <v>58887500</v>
      </c>
      <c r="I79" s="23">
        <f t="shared" si="48"/>
        <v>57750</v>
      </c>
      <c r="J79" s="23">
        <f t="shared" si="48"/>
        <v>62965000</v>
      </c>
      <c r="K79" s="23">
        <f t="shared" si="48"/>
        <v>73150</v>
      </c>
      <c r="L79" s="23">
        <f t="shared" si="48"/>
        <v>121983400</v>
      </c>
      <c r="M79" s="23">
        <f t="shared" si="48"/>
        <v>126076300</v>
      </c>
      <c r="N79" s="23"/>
      <c r="O79" s="34"/>
      <c r="P79" s="23">
        <f t="shared" si="48"/>
        <v>85388380</v>
      </c>
      <c r="Q79" s="23">
        <f t="shared" si="48"/>
        <v>85157765</v>
      </c>
      <c r="R79" s="23">
        <f t="shared" si="48"/>
        <v>377300</v>
      </c>
      <c r="S79" s="23">
        <f t="shared" si="48"/>
        <v>90760250</v>
      </c>
      <c r="T79" s="23">
        <f t="shared" si="48"/>
        <v>70070</v>
      </c>
      <c r="U79" s="23">
        <f t="shared" si="48"/>
        <v>0</v>
      </c>
      <c r="V79" s="23">
        <f t="shared" si="48"/>
        <v>2695</v>
      </c>
      <c r="W79" s="23">
        <f t="shared" si="48"/>
        <v>0</v>
      </c>
      <c r="X79" s="23">
        <f t="shared" si="48"/>
        <v>80090432</v>
      </c>
      <c r="Y79" s="23">
        <f t="shared" si="48"/>
        <v>0</v>
      </c>
      <c r="Z79" s="55">
        <f t="shared" si="48"/>
        <v>64953300</v>
      </c>
      <c r="AA79" s="55">
        <f t="shared" si="48"/>
        <v>0</v>
      </c>
      <c r="AB79" s="55">
        <f t="shared" si="48"/>
        <v>64953300</v>
      </c>
      <c r="AC79" s="23">
        <f t="shared" si="48"/>
        <v>15137132</v>
      </c>
      <c r="AD79" s="23">
        <f t="shared" si="48"/>
        <v>0</v>
      </c>
      <c r="AE79" s="56"/>
    </row>
    <row r="80" ht="30" customHeight="1" spans="1:31">
      <c r="A80" s="26">
        <v>609001</v>
      </c>
      <c r="B80" s="27" t="s">
        <v>130</v>
      </c>
      <c r="C80" s="27" t="s">
        <v>131</v>
      </c>
      <c r="D80" s="28">
        <v>24047</v>
      </c>
      <c r="E80" s="28">
        <v>21</v>
      </c>
      <c r="F80" s="28">
        <v>24837</v>
      </c>
      <c r="G80" s="28">
        <v>25</v>
      </c>
      <c r="H80" s="28">
        <f t="shared" si="37"/>
        <v>42082250</v>
      </c>
      <c r="I80" s="28">
        <f t="shared" si="41"/>
        <v>40425</v>
      </c>
      <c r="J80" s="28">
        <f t="shared" si="38"/>
        <v>43464750</v>
      </c>
      <c r="K80" s="28">
        <f t="shared" si="42"/>
        <v>48125</v>
      </c>
      <c r="L80" s="28">
        <f t="shared" si="43"/>
        <v>85635550</v>
      </c>
      <c r="M80" s="28">
        <f t="shared" si="44"/>
        <v>87025750</v>
      </c>
      <c r="N80" s="34">
        <v>0.7</v>
      </c>
      <c r="O80" s="34">
        <v>0.65</v>
      </c>
      <c r="P80" s="28">
        <f t="shared" si="45"/>
        <v>59944885</v>
      </c>
      <c r="Q80" s="28">
        <f t="shared" si="46"/>
        <v>56566737.5</v>
      </c>
      <c r="R80" s="28"/>
      <c r="S80" s="38">
        <v>65650200</v>
      </c>
      <c r="T80" s="38">
        <v>48510</v>
      </c>
      <c r="U80" s="28"/>
      <c r="V80" s="28">
        <v>0</v>
      </c>
      <c r="W80" s="28">
        <v>0</v>
      </c>
      <c r="X80" s="28">
        <f>ROUND(IF(P80+Q80+R80-S80-T80-U80-V80&lt;0,0,P80+Q80+R80-S80-T80-U80-V80),0)</f>
        <v>50812913</v>
      </c>
      <c r="Y80" s="28"/>
      <c r="Z80" s="57">
        <f>AA80+AB80</f>
        <v>41209300</v>
      </c>
      <c r="AA80" s="57"/>
      <c r="AB80" s="57">
        <f>ROUND(X80*0.811,-2)</f>
        <v>41209300</v>
      </c>
      <c r="AC80" s="28">
        <f>X80-Y80-Z80</f>
        <v>9603613</v>
      </c>
      <c r="AD80" s="28">
        <f>ROUND(IF(P80+Q80+R80-S80-T80-U80-V80&lt;0,-(P80+Q80+R80-S80-T80-U80-V80),0),0)</f>
        <v>0</v>
      </c>
      <c r="AE80" s="58"/>
    </row>
    <row r="81" ht="30" customHeight="1" spans="1:31">
      <c r="A81" s="26">
        <v>609002</v>
      </c>
      <c r="B81" s="27" t="s">
        <v>132</v>
      </c>
      <c r="C81" s="27" t="s">
        <v>132</v>
      </c>
      <c r="D81" s="28">
        <v>3714</v>
      </c>
      <c r="E81" s="28">
        <v>5</v>
      </c>
      <c r="F81" s="28">
        <v>4271</v>
      </c>
      <c r="G81" s="28">
        <v>5</v>
      </c>
      <c r="H81" s="28">
        <f t="shared" si="37"/>
        <v>6499500</v>
      </c>
      <c r="I81" s="28">
        <f t="shared" si="41"/>
        <v>9625</v>
      </c>
      <c r="J81" s="28">
        <f t="shared" si="38"/>
        <v>7474250</v>
      </c>
      <c r="K81" s="28">
        <f t="shared" si="42"/>
        <v>9625</v>
      </c>
      <c r="L81" s="28">
        <f t="shared" si="43"/>
        <v>13993000</v>
      </c>
      <c r="M81" s="28">
        <f t="shared" si="44"/>
        <v>14967750</v>
      </c>
      <c r="N81" s="34">
        <v>0.7</v>
      </c>
      <c r="O81" s="34">
        <v>0.65</v>
      </c>
      <c r="P81" s="28">
        <f t="shared" si="45"/>
        <v>9795100</v>
      </c>
      <c r="Q81" s="28">
        <f t="shared" si="46"/>
        <v>9729037.5</v>
      </c>
      <c r="R81" s="28"/>
      <c r="S81" s="38">
        <v>10429650</v>
      </c>
      <c r="T81" s="38">
        <v>13475</v>
      </c>
      <c r="U81" s="28"/>
      <c r="V81" s="28">
        <v>0</v>
      </c>
      <c r="W81" s="28">
        <v>0</v>
      </c>
      <c r="X81" s="28">
        <f>ROUND(IF(P81+Q81+R81-S81-T81-U81-V81&lt;0,0,P81+Q81+R81-S81-T81-U81-V81),0)</f>
        <v>9081013</v>
      </c>
      <c r="Y81" s="28"/>
      <c r="Z81" s="57">
        <f>AA81+AB81</f>
        <v>7364700</v>
      </c>
      <c r="AA81" s="57"/>
      <c r="AB81" s="57">
        <f>ROUND(X81*0.811,-2)</f>
        <v>7364700</v>
      </c>
      <c r="AC81" s="28">
        <f>X81-Y81-Z81</f>
        <v>1716313</v>
      </c>
      <c r="AD81" s="28">
        <f>ROUND(IF(P81+Q81+R81-S81-T81-U81-V81&lt;0,-(P81+Q81+R81-S81-T81-U81-V81),0),0)</f>
        <v>0</v>
      </c>
      <c r="AE81" s="58"/>
    </row>
    <row r="82" ht="30" customHeight="1" spans="1:31">
      <c r="A82" s="26">
        <v>609003</v>
      </c>
      <c r="B82" s="27" t="s">
        <v>133</v>
      </c>
      <c r="C82" s="27" t="s">
        <v>133</v>
      </c>
      <c r="D82" s="28">
        <v>3589</v>
      </c>
      <c r="E82" s="28">
        <v>3</v>
      </c>
      <c r="F82" s="28">
        <v>4096</v>
      </c>
      <c r="G82" s="28">
        <v>7</v>
      </c>
      <c r="H82" s="28">
        <f t="shared" si="37"/>
        <v>6280750</v>
      </c>
      <c r="I82" s="28">
        <f t="shared" si="41"/>
        <v>5775</v>
      </c>
      <c r="J82" s="28">
        <f t="shared" si="38"/>
        <v>7168000</v>
      </c>
      <c r="K82" s="28">
        <f t="shared" si="42"/>
        <v>13475</v>
      </c>
      <c r="L82" s="28">
        <f t="shared" si="43"/>
        <v>13468000</v>
      </c>
      <c r="M82" s="28">
        <f t="shared" si="44"/>
        <v>14362950</v>
      </c>
      <c r="N82" s="34">
        <v>0.7</v>
      </c>
      <c r="O82" s="34">
        <v>0.65</v>
      </c>
      <c r="P82" s="28">
        <f t="shared" si="45"/>
        <v>9427600</v>
      </c>
      <c r="Q82" s="28">
        <f t="shared" si="46"/>
        <v>9335917.5</v>
      </c>
      <c r="R82" s="28"/>
      <c r="S82" s="38">
        <v>9510900</v>
      </c>
      <c r="T82" s="38">
        <v>8085</v>
      </c>
      <c r="U82" s="28"/>
      <c r="V82" s="28">
        <v>0</v>
      </c>
      <c r="W82" s="28">
        <v>0</v>
      </c>
      <c r="X82" s="28">
        <f>ROUND(IF(P82+Q82+R82-S82-T82-U82-V82&lt;0,0,P82+Q82+R82-S82-T82-U82-V82),0)</f>
        <v>9244533</v>
      </c>
      <c r="Y82" s="28"/>
      <c r="Z82" s="57">
        <f>AA82+AB82</f>
        <v>7497300</v>
      </c>
      <c r="AA82" s="57"/>
      <c r="AB82" s="57">
        <f>ROUND(X82*0.811,-2)</f>
        <v>7497300</v>
      </c>
      <c r="AC82" s="28">
        <f>X82-Y82-Z82</f>
        <v>1747233</v>
      </c>
      <c r="AD82" s="28">
        <f>ROUND(IF(P82+Q82+R82-S82-T82-U82-V82&lt;0,-(P82+Q82+R82-S82-T82-U82-V82),0),0)</f>
        <v>0</v>
      </c>
      <c r="AE82" s="58"/>
    </row>
    <row r="83" s="2" customFormat="1" ht="30" customHeight="1" spans="1:31">
      <c r="A83" s="26">
        <v>609004</v>
      </c>
      <c r="B83" s="27" t="s">
        <v>134</v>
      </c>
      <c r="C83" s="27" t="s">
        <v>134</v>
      </c>
      <c r="D83" s="28">
        <v>1929</v>
      </c>
      <c r="E83" s="28">
        <v>0</v>
      </c>
      <c r="F83" s="28">
        <v>2408</v>
      </c>
      <c r="G83" s="28">
        <v>0</v>
      </c>
      <c r="H83" s="28">
        <f t="shared" si="37"/>
        <v>3375750</v>
      </c>
      <c r="I83" s="28">
        <f t="shared" si="41"/>
        <v>0</v>
      </c>
      <c r="J83" s="28">
        <f t="shared" si="38"/>
        <v>4214000</v>
      </c>
      <c r="K83" s="28">
        <f t="shared" si="42"/>
        <v>0</v>
      </c>
      <c r="L83" s="28">
        <f t="shared" si="43"/>
        <v>7589750</v>
      </c>
      <c r="M83" s="28">
        <f t="shared" si="44"/>
        <v>8428000</v>
      </c>
      <c r="N83" s="34">
        <v>0.7</v>
      </c>
      <c r="O83" s="34">
        <v>1</v>
      </c>
      <c r="P83" s="28">
        <f t="shared" si="45"/>
        <v>5312825</v>
      </c>
      <c r="Q83" s="28">
        <f t="shared" si="46"/>
        <v>8428000</v>
      </c>
      <c r="R83" s="28">
        <f>308*3500/2*N83</f>
        <v>377300</v>
      </c>
      <c r="S83" s="38">
        <v>4133150</v>
      </c>
      <c r="T83" s="38">
        <v>0</v>
      </c>
      <c r="U83" s="28"/>
      <c r="V83" s="28">
        <v>2695</v>
      </c>
      <c r="W83" s="28">
        <v>0</v>
      </c>
      <c r="X83" s="28">
        <f>ROUND(IF(P83+Q83+R83-S83-T83-U83-V83&lt;0,0,P83+Q83+R83-S83-T83-U83-V83),0)</f>
        <v>9982280</v>
      </c>
      <c r="Y83" s="28"/>
      <c r="Z83" s="57">
        <f>AA83+AB83</f>
        <v>8095600</v>
      </c>
      <c r="AA83" s="57"/>
      <c r="AB83" s="57">
        <f>ROUND(X83*0.811,-2)</f>
        <v>8095600</v>
      </c>
      <c r="AC83" s="28">
        <f>X83-Y83-Z83</f>
        <v>1886680</v>
      </c>
      <c r="AD83" s="28">
        <f>ROUND(IF(P83+Q83+R83-S83-T83-U83-V83&lt;0,-(P83+Q83+R83-S83-T83-U83-V83),0),0)</f>
        <v>0</v>
      </c>
      <c r="AE83" s="58"/>
    </row>
    <row r="84" ht="30" customHeight="1" spans="1:31">
      <c r="A84" s="26">
        <v>609006</v>
      </c>
      <c r="B84" s="27" t="s">
        <v>135</v>
      </c>
      <c r="C84" s="27" t="s">
        <v>135</v>
      </c>
      <c r="D84" s="28">
        <v>371</v>
      </c>
      <c r="E84" s="28">
        <v>1</v>
      </c>
      <c r="F84" s="28">
        <v>368</v>
      </c>
      <c r="G84" s="28">
        <v>1</v>
      </c>
      <c r="H84" s="28">
        <f t="shared" si="37"/>
        <v>649250</v>
      </c>
      <c r="I84" s="28">
        <f t="shared" si="41"/>
        <v>1925</v>
      </c>
      <c r="J84" s="28">
        <f t="shared" si="38"/>
        <v>644000</v>
      </c>
      <c r="K84" s="28">
        <f t="shared" si="42"/>
        <v>1925</v>
      </c>
      <c r="L84" s="28">
        <f t="shared" si="43"/>
        <v>1297100</v>
      </c>
      <c r="M84" s="28">
        <f t="shared" si="44"/>
        <v>1291850</v>
      </c>
      <c r="N84" s="34">
        <v>0.7</v>
      </c>
      <c r="O84" s="34">
        <v>0.85</v>
      </c>
      <c r="P84" s="28">
        <f t="shared" si="45"/>
        <v>907970</v>
      </c>
      <c r="Q84" s="28">
        <f t="shared" si="46"/>
        <v>1098072.5</v>
      </c>
      <c r="R84" s="28"/>
      <c r="S84" s="38">
        <v>1036350</v>
      </c>
      <c r="T84" s="38">
        <v>0</v>
      </c>
      <c r="U84" s="28"/>
      <c r="V84" s="28">
        <v>0</v>
      </c>
      <c r="W84" s="28">
        <v>0</v>
      </c>
      <c r="X84" s="28">
        <f>ROUND(IF(P84+Q84+R84-S84-T84-U84-V84&lt;0,0,P84+Q84+R84-S84-T84-U84-V84),0)</f>
        <v>969693</v>
      </c>
      <c r="Y84" s="28"/>
      <c r="Z84" s="57">
        <f>AA84+AB84</f>
        <v>786400</v>
      </c>
      <c r="AA84" s="57"/>
      <c r="AB84" s="57">
        <f>ROUND(X84*0.811,-2)</f>
        <v>786400</v>
      </c>
      <c r="AC84" s="28">
        <f>X84-Y84-Z84</f>
        <v>183293</v>
      </c>
      <c r="AD84" s="28">
        <f>ROUND(IF(P84+Q84+R84-S84-T84-U84-V84&lt;0,-(P84+Q84+R84-S84-T84-U84-V84),0),0)</f>
        <v>0</v>
      </c>
      <c r="AE84" s="58"/>
    </row>
    <row r="85" ht="30" customHeight="1" spans="1:31">
      <c r="A85" s="24">
        <v>609005</v>
      </c>
      <c r="B85" s="25" t="s">
        <v>136</v>
      </c>
      <c r="C85" s="25" t="s">
        <v>136</v>
      </c>
      <c r="D85" s="23">
        <f t="shared" ref="D85:AD85" si="49">D86</f>
        <v>5801</v>
      </c>
      <c r="E85" s="23">
        <f t="shared" si="49"/>
        <v>4</v>
      </c>
      <c r="F85" s="23">
        <f t="shared" si="49"/>
        <v>7091</v>
      </c>
      <c r="G85" s="23">
        <f t="shared" si="49"/>
        <v>4</v>
      </c>
      <c r="H85" s="23">
        <f t="shared" si="49"/>
        <v>10151750</v>
      </c>
      <c r="I85" s="23">
        <f t="shared" si="49"/>
        <v>7700</v>
      </c>
      <c r="J85" s="23">
        <f t="shared" si="49"/>
        <v>12409250</v>
      </c>
      <c r="K85" s="23">
        <f t="shared" si="49"/>
        <v>7700</v>
      </c>
      <c r="L85" s="23">
        <f t="shared" si="49"/>
        <v>22576400</v>
      </c>
      <c r="M85" s="23">
        <f t="shared" si="49"/>
        <v>24833900</v>
      </c>
      <c r="N85" s="23"/>
      <c r="O85" s="34"/>
      <c r="P85" s="23">
        <f t="shared" si="49"/>
        <v>15803480</v>
      </c>
      <c r="Q85" s="23">
        <f t="shared" si="49"/>
        <v>16142035</v>
      </c>
      <c r="R85" s="23">
        <f t="shared" si="49"/>
        <v>535325</v>
      </c>
      <c r="S85" s="23">
        <f t="shared" si="49"/>
        <v>17081400</v>
      </c>
      <c r="T85" s="23">
        <f t="shared" si="49"/>
        <v>5390</v>
      </c>
      <c r="U85" s="23">
        <f t="shared" si="49"/>
        <v>0</v>
      </c>
      <c r="V85" s="23">
        <f t="shared" si="49"/>
        <v>0</v>
      </c>
      <c r="W85" s="23">
        <f t="shared" si="49"/>
        <v>0</v>
      </c>
      <c r="X85" s="23">
        <f t="shared" si="49"/>
        <v>15394050</v>
      </c>
      <c r="Y85" s="23">
        <f t="shared" si="49"/>
        <v>0</v>
      </c>
      <c r="Z85" s="55">
        <f t="shared" si="49"/>
        <v>12484600</v>
      </c>
      <c r="AA85" s="55">
        <f t="shared" si="49"/>
        <v>0</v>
      </c>
      <c r="AB85" s="55">
        <f t="shared" si="49"/>
        <v>12484600</v>
      </c>
      <c r="AC85" s="23">
        <f t="shared" si="49"/>
        <v>2909450</v>
      </c>
      <c r="AD85" s="23">
        <f t="shared" si="49"/>
        <v>0</v>
      </c>
      <c r="AE85" s="56"/>
    </row>
    <row r="86" s="2" customFormat="1" ht="30" customHeight="1" spans="1:31">
      <c r="A86" s="26">
        <v>609005</v>
      </c>
      <c r="B86" s="27" t="s">
        <v>136</v>
      </c>
      <c r="C86" s="27" t="s">
        <v>136</v>
      </c>
      <c r="D86" s="28">
        <v>5801</v>
      </c>
      <c r="E86" s="28">
        <v>4</v>
      </c>
      <c r="F86" s="28">
        <v>7091</v>
      </c>
      <c r="G86" s="28">
        <v>4</v>
      </c>
      <c r="H86" s="28">
        <f t="shared" si="37"/>
        <v>10151750</v>
      </c>
      <c r="I86" s="28">
        <f t="shared" si="41"/>
        <v>7700</v>
      </c>
      <c r="J86" s="28">
        <f t="shared" si="38"/>
        <v>12409250</v>
      </c>
      <c r="K86" s="28">
        <f t="shared" si="42"/>
        <v>7700</v>
      </c>
      <c r="L86" s="28">
        <f t="shared" si="43"/>
        <v>22576400</v>
      </c>
      <c r="M86" s="28">
        <f t="shared" si="44"/>
        <v>24833900</v>
      </c>
      <c r="N86" s="34">
        <v>0.7</v>
      </c>
      <c r="O86" s="34">
        <v>0.65</v>
      </c>
      <c r="P86" s="28">
        <f t="shared" si="45"/>
        <v>15803480</v>
      </c>
      <c r="Q86" s="28">
        <f t="shared" si="46"/>
        <v>16142035</v>
      </c>
      <c r="R86" s="28">
        <f>437*3500/2*N86</f>
        <v>535325</v>
      </c>
      <c r="S86" s="38">
        <v>17081400</v>
      </c>
      <c r="T86" s="38">
        <v>5390</v>
      </c>
      <c r="U86" s="28"/>
      <c r="V86" s="28">
        <v>0</v>
      </c>
      <c r="W86" s="28">
        <v>0</v>
      </c>
      <c r="X86" s="28">
        <f>ROUND(IF(P86+Q86+R86-S86-T86-U86-V86&lt;0,0,P86+Q86+R86-S86-T86-U86-V86),0)</f>
        <v>15394050</v>
      </c>
      <c r="Y86" s="28"/>
      <c r="Z86" s="57">
        <f>AA86+AB86</f>
        <v>12484600</v>
      </c>
      <c r="AA86" s="57"/>
      <c r="AB86" s="57">
        <f>ROUND(X86*0.811,-2)</f>
        <v>12484600</v>
      </c>
      <c r="AC86" s="28">
        <f>X86-Y86-Z86</f>
        <v>2909450</v>
      </c>
      <c r="AD86" s="28">
        <f>ROUND(IF(P86+Q86+R86-S86-T86-U86-V86&lt;0,-(P86+Q86+R86-S86-T86-U86-V86),0),0)</f>
        <v>0</v>
      </c>
      <c r="AE86" s="58"/>
    </row>
    <row r="87" ht="30" customHeight="1" spans="1:31">
      <c r="A87" s="24">
        <v>610</v>
      </c>
      <c r="B87" s="25" t="s">
        <v>137</v>
      </c>
      <c r="C87" s="25" t="s">
        <v>137</v>
      </c>
      <c r="D87" s="23">
        <f t="shared" ref="D87:AD87" si="50">SUM(D88:D89)</f>
        <v>2801</v>
      </c>
      <c r="E87" s="23">
        <f t="shared" si="50"/>
        <v>1</v>
      </c>
      <c r="F87" s="23">
        <f t="shared" si="50"/>
        <v>2943</v>
      </c>
      <c r="G87" s="23">
        <f t="shared" si="50"/>
        <v>0</v>
      </c>
      <c r="H87" s="23">
        <f t="shared" si="50"/>
        <v>4901750</v>
      </c>
      <c r="I87" s="23">
        <f t="shared" si="50"/>
        <v>1925</v>
      </c>
      <c r="J87" s="23">
        <f t="shared" si="50"/>
        <v>5150250</v>
      </c>
      <c r="K87" s="23">
        <f t="shared" si="50"/>
        <v>0</v>
      </c>
      <c r="L87" s="23">
        <f t="shared" si="50"/>
        <v>10053925</v>
      </c>
      <c r="M87" s="23">
        <f t="shared" si="50"/>
        <v>10300500</v>
      </c>
      <c r="N87" s="23"/>
      <c r="O87" s="34"/>
      <c r="P87" s="23">
        <f t="shared" si="50"/>
        <v>7037747.5</v>
      </c>
      <c r="Q87" s="23">
        <f t="shared" si="50"/>
        <v>9032100</v>
      </c>
      <c r="R87" s="23">
        <f t="shared" si="50"/>
        <v>0</v>
      </c>
      <c r="S87" s="23">
        <f t="shared" si="50"/>
        <v>7166250</v>
      </c>
      <c r="T87" s="23">
        <f t="shared" si="50"/>
        <v>2695</v>
      </c>
      <c r="U87" s="23">
        <f t="shared" si="50"/>
        <v>0</v>
      </c>
      <c r="V87" s="23">
        <f t="shared" si="50"/>
        <v>0</v>
      </c>
      <c r="W87" s="23">
        <f t="shared" si="50"/>
        <v>511875</v>
      </c>
      <c r="X87" s="23">
        <f t="shared" si="50"/>
        <v>8900903</v>
      </c>
      <c r="Y87" s="23">
        <f t="shared" si="50"/>
        <v>0</v>
      </c>
      <c r="Z87" s="55">
        <f t="shared" si="50"/>
        <v>7218600</v>
      </c>
      <c r="AA87" s="55">
        <f t="shared" si="50"/>
        <v>0</v>
      </c>
      <c r="AB87" s="55">
        <f t="shared" si="50"/>
        <v>7218600</v>
      </c>
      <c r="AC87" s="23">
        <f t="shared" si="50"/>
        <v>1682303</v>
      </c>
      <c r="AD87" s="23">
        <f t="shared" si="50"/>
        <v>0</v>
      </c>
      <c r="AE87" s="56"/>
    </row>
    <row r="88" ht="30" customHeight="1" spans="1:31">
      <c r="A88" s="26">
        <v>610001</v>
      </c>
      <c r="B88" s="27" t="s">
        <v>138</v>
      </c>
      <c r="C88" s="27" t="s">
        <v>139</v>
      </c>
      <c r="D88" s="28">
        <v>2187</v>
      </c>
      <c r="E88" s="28">
        <v>1</v>
      </c>
      <c r="F88" s="28">
        <v>2416</v>
      </c>
      <c r="G88" s="28">
        <v>0</v>
      </c>
      <c r="H88" s="28">
        <f t="shared" si="37"/>
        <v>3827250</v>
      </c>
      <c r="I88" s="28">
        <f t="shared" si="41"/>
        <v>1925</v>
      </c>
      <c r="J88" s="28">
        <f t="shared" si="38"/>
        <v>4228000</v>
      </c>
      <c r="K88" s="28">
        <f t="shared" si="42"/>
        <v>0</v>
      </c>
      <c r="L88" s="28">
        <f t="shared" si="43"/>
        <v>8057175</v>
      </c>
      <c r="M88" s="28">
        <f t="shared" si="44"/>
        <v>8456000</v>
      </c>
      <c r="N88" s="34">
        <v>0.7</v>
      </c>
      <c r="O88" s="34">
        <v>0.85</v>
      </c>
      <c r="P88" s="28">
        <f t="shared" si="45"/>
        <v>5640022.5</v>
      </c>
      <c r="Q88" s="28">
        <f t="shared" si="46"/>
        <v>7187600</v>
      </c>
      <c r="R88" s="28"/>
      <c r="S88" s="38">
        <v>5701150</v>
      </c>
      <c r="T88" s="38">
        <v>2695</v>
      </c>
      <c r="U88" s="28"/>
      <c r="V88" s="28">
        <v>0</v>
      </c>
      <c r="W88" s="28">
        <v>407225</v>
      </c>
      <c r="X88" s="28">
        <f>ROUND(IF(P88+Q88+R88-S88-T88-U88-V88&lt;0,0,P88+Q88+R88-S88-T88-U88-V88),0)</f>
        <v>7123778</v>
      </c>
      <c r="Y88" s="28"/>
      <c r="Z88" s="57">
        <f>AA88+AB88</f>
        <v>5777400</v>
      </c>
      <c r="AA88" s="57"/>
      <c r="AB88" s="57">
        <f>ROUND(X88*0.811,-2)</f>
        <v>5777400</v>
      </c>
      <c r="AC88" s="28">
        <f>X88-Y88-Z88</f>
        <v>1346378</v>
      </c>
      <c r="AD88" s="28">
        <f>ROUND(IF(P88+Q88+R88-S88-T88-U88-V88&lt;0,-(P88+Q88+R88-S88-T88-U88-V88),0),0)</f>
        <v>0</v>
      </c>
      <c r="AE88" s="58"/>
    </row>
    <row r="89" ht="30" customHeight="1" spans="1:31">
      <c r="A89" s="26">
        <v>610002</v>
      </c>
      <c r="B89" s="27" t="s">
        <v>140</v>
      </c>
      <c r="C89" s="27" t="s">
        <v>140</v>
      </c>
      <c r="D89" s="28">
        <v>614</v>
      </c>
      <c r="E89" s="28">
        <v>0</v>
      </c>
      <c r="F89" s="28">
        <v>527</v>
      </c>
      <c r="G89" s="28">
        <v>0</v>
      </c>
      <c r="H89" s="28">
        <f t="shared" si="37"/>
        <v>1074500</v>
      </c>
      <c r="I89" s="28">
        <f t="shared" si="41"/>
        <v>0</v>
      </c>
      <c r="J89" s="28">
        <f t="shared" si="38"/>
        <v>922250</v>
      </c>
      <c r="K89" s="28">
        <f t="shared" si="42"/>
        <v>0</v>
      </c>
      <c r="L89" s="28">
        <f t="shared" si="43"/>
        <v>1996750</v>
      </c>
      <c r="M89" s="28">
        <f t="shared" si="44"/>
        <v>1844500</v>
      </c>
      <c r="N89" s="34">
        <v>0.7</v>
      </c>
      <c r="O89" s="34">
        <v>1</v>
      </c>
      <c r="P89" s="28">
        <f t="shared" si="45"/>
        <v>1397725</v>
      </c>
      <c r="Q89" s="28">
        <f t="shared" si="46"/>
        <v>1844500</v>
      </c>
      <c r="R89" s="28"/>
      <c r="S89" s="38">
        <v>1465100</v>
      </c>
      <c r="T89" s="38">
        <v>0</v>
      </c>
      <c r="U89" s="28"/>
      <c r="V89" s="28">
        <v>0</v>
      </c>
      <c r="W89" s="28">
        <v>104650</v>
      </c>
      <c r="X89" s="28">
        <f>ROUND(IF(P89+Q89+R89-S89-T89-U89-V89&lt;0,0,P89+Q89+R89-S89-T89-U89-V89),0)</f>
        <v>1777125</v>
      </c>
      <c r="Y89" s="28"/>
      <c r="Z89" s="57">
        <f>AA89+AB89</f>
        <v>1441200</v>
      </c>
      <c r="AA89" s="57"/>
      <c r="AB89" s="57">
        <f>ROUND(X89*0.811,-2)</f>
        <v>1441200</v>
      </c>
      <c r="AC89" s="28">
        <f>X89-Y89-Z89</f>
        <v>335925</v>
      </c>
      <c r="AD89" s="28">
        <f>ROUND(IF(P89+Q89+R89-S89-T89-U89-V89&lt;0,-(P89+Q89+R89-S89-T89-U89-V89),0),0)</f>
        <v>0</v>
      </c>
      <c r="AE89" s="58"/>
    </row>
    <row r="90" ht="30" customHeight="1" spans="1:31">
      <c r="A90" s="59">
        <v>610004</v>
      </c>
      <c r="B90" s="25" t="s">
        <v>141</v>
      </c>
      <c r="C90" s="25" t="s">
        <v>141</v>
      </c>
      <c r="D90" s="23">
        <f t="shared" ref="D90:AD90" si="51">D91</f>
        <v>1228</v>
      </c>
      <c r="E90" s="23">
        <f t="shared" si="51"/>
        <v>0</v>
      </c>
      <c r="F90" s="23">
        <f t="shared" si="51"/>
        <v>919</v>
      </c>
      <c r="G90" s="23">
        <f t="shared" si="51"/>
        <v>0</v>
      </c>
      <c r="H90" s="23">
        <f t="shared" si="51"/>
        <v>2149000</v>
      </c>
      <c r="I90" s="23">
        <f t="shared" si="51"/>
        <v>0</v>
      </c>
      <c r="J90" s="23">
        <f t="shared" si="51"/>
        <v>1608250</v>
      </c>
      <c r="K90" s="23">
        <f t="shared" si="51"/>
        <v>0</v>
      </c>
      <c r="L90" s="23">
        <f t="shared" si="51"/>
        <v>3757250</v>
      </c>
      <c r="M90" s="23">
        <f t="shared" si="51"/>
        <v>3216500</v>
      </c>
      <c r="N90" s="23"/>
      <c r="O90" s="34"/>
      <c r="P90" s="23">
        <f t="shared" si="51"/>
        <v>2630075</v>
      </c>
      <c r="Q90" s="23">
        <f t="shared" si="51"/>
        <v>3216500</v>
      </c>
      <c r="R90" s="23">
        <f t="shared" si="51"/>
        <v>0</v>
      </c>
      <c r="S90" s="23">
        <f t="shared" si="51"/>
        <v>2748900</v>
      </c>
      <c r="T90" s="23">
        <f t="shared" si="51"/>
        <v>0</v>
      </c>
      <c r="U90" s="23">
        <f t="shared" si="51"/>
        <v>0</v>
      </c>
      <c r="V90" s="23">
        <f t="shared" si="51"/>
        <v>0</v>
      </c>
      <c r="W90" s="23">
        <f t="shared" si="51"/>
        <v>196350</v>
      </c>
      <c r="X90" s="23">
        <f t="shared" si="51"/>
        <v>3097675</v>
      </c>
      <c r="Y90" s="23">
        <f t="shared" si="51"/>
        <v>0</v>
      </c>
      <c r="Z90" s="55">
        <f t="shared" si="51"/>
        <v>2512200</v>
      </c>
      <c r="AA90" s="55">
        <f t="shared" si="51"/>
        <v>0</v>
      </c>
      <c r="AB90" s="55">
        <f t="shared" si="51"/>
        <v>2512200</v>
      </c>
      <c r="AC90" s="23">
        <f t="shared" si="51"/>
        <v>585475</v>
      </c>
      <c r="AD90" s="23">
        <f t="shared" si="51"/>
        <v>0</v>
      </c>
      <c r="AE90" s="56"/>
    </row>
    <row r="91" ht="30" customHeight="1" spans="1:31">
      <c r="A91" s="26">
        <v>610004</v>
      </c>
      <c r="B91" s="27" t="s">
        <v>141</v>
      </c>
      <c r="C91" s="27" t="s">
        <v>141</v>
      </c>
      <c r="D91" s="28">
        <v>1228</v>
      </c>
      <c r="E91" s="28">
        <v>0</v>
      </c>
      <c r="F91" s="28">
        <v>919</v>
      </c>
      <c r="G91" s="28">
        <v>0</v>
      </c>
      <c r="H91" s="28">
        <f t="shared" si="37"/>
        <v>2149000</v>
      </c>
      <c r="I91" s="28">
        <f t="shared" si="41"/>
        <v>0</v>
      </c>
      <c r="J91" s="28">
        <f t="shared" si="38"/>
        <v>1608250</v>
      </c>
      <c r="K91" s="28">
        <f t="shared" si="42"/>
        <v>0</v>
      </c>
      <c r="L91" s="28">
        <f t="shared" si="43"/>
        <v>3757250</v>
      </c>
      <c r="M91" s="28">
        <f t="shared" si="44"/>
        <v>3216500</v>
      </c>
      <c r="N91" s="34">
        <v>0.7</v>
      </c>
      <c r="O91" s="34">
        <v>1</v>
      </c>
      <c r="P91" s="28">
        <f t="shared" si="45"/>
        <v>2630075</v>
      </c>
      <c r="Q91" s="28">
        <f t="shared" si="46"/>
        <v>3216500</v>
      </c>
      <c r="R91" s="28"/>
      <c r="S91" s="38">
        <v>2748900</v>
      </c>
      <c r="T91" s="38">
        <v>0</v>
      </c>
      <c r="U91" s="28"/>
      <c r="V91" s="28">
        <v>0</v>
      </c>
      <c r="W91" s="28">
        <v>196350</v>
      </c>
      <c r="X91" s="28">
        <f>ROUND(IF(P91+Q91+R91-S91-T91-U91-V91&lt;0,0,P91+Q91+R91-S91-T91-U91-V91),0)</f>
        <v>3097675</v>
      </c>
      <c r="Y91" s="28"/>
      <c r="Z91" s="57">
        <f>AA91+AB91</f>
        <v>2512200</v>
      </c>
      <c r="AA91" s="57"/>
      <c r="AB91" s="57">
        <f>ROUND(X91*0.811,-2)</f>
        <v>2512200</v>
      </c>
      <c r="AC91" s="28">
        <f>X91-Y91-Z91</f>
        <v>585475</v>
      </c>
      <c r="AD91" s="28">
        <f>ROUND(IF(P91+Q91+R91-S91-T91-U91-V91&lt;0,-(P91+Q91+R91-S91-T91-U91-V91),0),0)</f>
        <v>0</v>
      </c>
      <c r="AE91" s="58"/>
    </row>
    <row r="92" ht="30" customHeight="1" spans="1:31">
      <c r="A92" s="59">
        <v>610003</v>
      </c>
      <c r="B92" s="25" t="s">
        <v>142</v>
      </c>
      <c r="C92" s="25" t="s">
        <v>142</v>
      </c>
      <c r="D92" s="23">
        <f t="shared" ref="D92:AD92" si="52">D93</f>
        <v>3472</v>
      </c>
      <c r="E92" s="23">
        <f t="shared" si="52"/>
        <v>9</v>
      </c>
      <c r="F92" s="23">
        <f t="shared" si="52"/>
        <v>3577</v>
      </c>
      <c r="G92" s="23">
        <f t="shared" si="52"/>
        <v>9</v>
      </c>
      <c r="H92" s="23">
        <f t="shared" si="52"/>
        <v>6076000</v>
      </c>
      <c r="I92" s="23">
        <f t="shared" si="52"/>
        <v>17325</v>
      </c>
      <c r="J92" s="23">
        <f t="shared" si="52"/>
        <v>6259750</v>
      </c>
      <c r="K92" s="23">
        <f t="shared" si="52"/>
        <v>17325</v>
      </c>
      <c r="L92" s="23">
        <f t="shared" si="52"/>
        <v>12370400</v>
      </c>
      <c r="M92" s="23">
        <f t="shared" si="52"/>
        <v>12554150</v>
      </c>
      <c r="N92" s="23"/>
      <c r="O92" s="34"/>
      <c r="P92" s="23">
        <f t="shared" si="52"/>
        <v>8659280</v>
      </c>
      <c r="Q92" s="23">
        <f t="shared" si="52"/>
        <v>12554150</v>
      </c>
      <c r="R92" s="23">
        <f t="shared" si="52"/>
        <v>0</v>
      </c>
      <c r="S92" s="23">
        <f t="shared" si="52"/>
        <v>9001300</v>
      </c>
      <c r="T92" s="23">
        <f t="shared" si="52"/>
        <v>10780</v>
      </c>
      <c r="U92" s="23">
        <f t="shared" si="52"/>
        <v>0</v>
      </c>
      <c r="V92" s="23">
        <f t="shared" si="52"/>
        <v>0</v>
      </c>
      <c r="W92" s="23">
        <f t="shared" si="52"/>
        <v>642950</v>
      </c>
      <c r="X92" s="23">
        <f t="shared" si="52"/>
        <v>12201350</v>
      </c>
      <c r="Y92" s="23">
        <f t="shared" si="52"/>
        <v>0</v>
      </c>
      <c r="Z92" s="55">
        <f t="shared" si="52"/>
        <v>9895300</v>
      </c>
      <c r="AA92" s="55">
        <f t="shared" si="52"/>
        <v>0</v>
      </c>
      <c r="AB92" s="55">
        <f t="shared" si="52"/>
        <v>9895300</v>
      </c>
      <c r="AC92" s="23">
        <f t="shared" si="52"/>
        <v>2306050</v>
      </c>
      <c r="AD92" s="23">
        <f t="shared" si="52"/>
        <v>0</v>
      </c>
      <c r="AE92" s="56"/>
    </row>
    <row r="93" ht="30" customHeight="1" spans="1:31">
      <c r="A93" s="60">
        <v>610003</v>
      </c>
      <c r="B93" s="27" t="s">
        <v>142</v>
      </c>
      <c r="C93" s="27" t="s">
        <v>142</v>
      </c>
      <c r="D93" s="28">
        <v>3472</v>
      </c>
      <c r="E93" s="28">
        <v>9</v>
      </c>
      <c r="F93" s="28">
        <v>3577</v>
      </c>
      <c r="G93" s="28">
        <v>9</v>
      </c>
      <c r="H93" s="28">
        <f t="shared" si="37"/>
        <v>6076000</v>
      </c>
      <c r="I93" s="28">
        <f t="shared" si="41"/>
        <v>17325</v>
      </c>
      <c r="J93" s="28">
        <f t="shared" si="38"/>
        <v>6259750</v>
      </c>
      <c r="K93" s="28">
        <f t="shared" si="42"/>
        <v>17325</v>
      </c>
      <c r="L93" s="28">
        <f t="shared" si="43"/>
        <v>12370400</v>
      </c>
      <c r="M93" s="28">
        <f t="shared" si="44"/>
        <v>12554150</v>
      </c>
      <c r="N93" s="34">
        <v>0.7</v>
      </c>
      <c r="O93" s="34">
        <v>1</v>
      </c>
      <c r="P93" s="28">
        <f t="shared" si="45"/>
        <v>8659280</v>
      </c>
      <c r="Q93" s="28">
        <f t="shared" si="46"/>
        <v>12554150</v>
      </c>
      <c r="R93" s="28"/>
      <c r="S93" s="38">
        <v>9001300</v>
      </c>
      <c r="T93" s="38">
        <v>10780</v>
      </c>
      <c r="U93" s="28"/>
      <c r="V93" s="28">
        <v>0</v>
      </c>
      <c r="W93" s="28">
        <v>642950</v>
      </c>
      <c r="X93" s="28">
        <f>ROUND(IF(P93+Q93+R93-S93-T93-U93-V93&lt;0,0,P93+Q93+R93-S93-T93-U93-V93),0)</f>
        <v>12201350</v>
      </c>
      <c r="Y93" s="28"/>
      <c r="Z93" s="57">
        <f>AA93+AB93</f>
        <v>9895300</v>
      </c>
      <c r="AA93" s="57"/>
      <c r="AB93" s="57">
        <f>ROUND(X93*0.811,-2)</f>
        <v>9895300</v>
      </c>
      <c r="AC93" s="28">
        <f>X93-Y93-Z93</f>
        <v>2306050</v>
      </c>
      <c r="AD93" s="28">
        <f>ROUND(IF(P93+Q93+R93-S93-T93-U93-V93&lt;0,-(P93+Q93+R93-S93-T93-U93-V93),0),0)</f>
        <v>0</v>
      </c>
      <c r="AE93" s="58"/>
    </row>
    <row r="94" ht="30" customHeight="1" spans="1:31">
      <c r="A94" s="24">
        <v>610005</v>
      </c>
      <c r="B94" s="25" t="s">
        <v>143</v>
      </c>
      <c r="C94" s="25" t="s">
        <v>143</v>
      </c>
      <c r="D94" s="23">
        <f t="shared" ref="D94:AD94" si="53">D95</f>
        <v>1240</v>
      </c>
      <c r="E94" s="23">
        <f t="shared" si="53"/>
        <v>2</v>
      </c>
      <c r="F94" s="23">
        <f t="shared" si="53"/>
        <v>1530</v>
      </c>
      <c r="G94" s="23">
        <f t="shared" si="53"/>
        <v>2</v>
      </c>
      <c r="H94" s="23">
        <f t="shared" si="53"/>
        <v>2170000</v>
      </c>
      <c r="I94" s="23">
        <f t="shared" si="53"/>
        <v>3850</v>
      </c>
      <c r="J94" s="23">
        <f t="shared" si="53"/>
        <v>2677500</v>
      </c>
      <c r="K94" s="23">
        <f t="shared" si="53"/>
        <v>3850</v>
      </c>
      <c r="L94" s="23">
        <f t="shared" si="53"/>
        <v>4855200</v>
      </c>
      <c r="M94" s="23">
        <f t="shared" si="53"/>
        <v>5362700</v>
      </c>
      <c r="N94" s="23"/>
      <c r="O94" s="34"/>
      <c r="P94" s="23">
        <f t="shared" si="53"/>
        <v>3398640</v>
      </c>
      <c r="Q94" s="23">
        <f t="shared" si="53"/>
        <v>5362700</v>
      </c>
      <c r="R94" s="23">
        <f t="shared" si="53"/>
        <v>0</v>
      </c>
      <c r="S94" s="23">
        <f t="shared" si="53"/>
        <v>3204600</v>
      </c>
      <c r="T94" s="23">
        <f t="shared" si="53"/>
        <v>0</v>
      </c>
      <c r="U94" s="23">
        <f t="shared" si="53"/>
        <v>0</v>
      </c>
      <c r="V94" s="23">
        <f t="shared" si="53"/>
        <v>0</v>
      </c>
      <c r="W94" s="23">
        <f t="shared" si="53"/>
        <v>228900</v>
      </c>
      <c r="X94" s="23">
        <f t="shared" si="53"/>
        <v>5556740</v>
      </c>
      <c r="Y94" s="23">
        <f t="shared" si="53"/>
        <v>0</v>
      </c>
      <c r="Z94" s="55">
        <f t="shared" si="53"/>
        <v>4506500</v>
      </c>
      <c r="AA94" s="55">
        <f t="shared" si="53"/>
        <v>0</v>
      </c>
      <c r="AB94" s="55">
        <f t="shared" si="53"/>
        <v>4506500</v>
      </c>
      <c r="AC94" s="23">
        <f t="shared" si="53"/>
        <v>1050240</v>
      </c>
      <c r="AD94" s="23">
        <f t="shared" si="53"/>
        <v>0</v>
      </c>
      <c r="AE94" s="56"/>
    </row>
    <row r="95" ht="30" customHeight="1" spans="1:31">
      <c r="A95" s="26">
        <v>610005</v>
      </c>
      <c r="B95" s="27" t="s">
        <v>143</v>
      </c>
      <c r="C95" s="27" t="s">
        <v>143</v>
      </c>
      <c r="D95" s="28">
        <v>1240</v>
      </c>
      <c r="E95" s="28">
        <v>2</v>
      </c>
      <c r="F95" s="28">
        <v>1530</v>
      </c>
      <c r="G95" s="28">
        <v>2</v>
      </c>
      <c r="H95" s="28">
        <f t="shared" si="37"/>
        <v>2170000</v>
      </c>
      <c r="I95" s="28">
        <f t="shared" si="41"/>
        <v>3850</v>
      </c>
      <c r="J95" s="28">
        <f t="shared" si="38"/>
        <v>2677500</v>
      </c>
      <c r="K95" s="28">
        <f t="shared" si="42"/>
        <v>3850</v>
      </c>
      <c r="L95" s="28">
        <f t="shared" si="43"/>
        <v>4855200</v>
      </c>
      <c r="M95" s="28">
        <f t="shared" si="44"/>
        <v>5362700</v>
      </c>
      <c r="N95" s="34">
        <v>0.7</v>
      </c>
      <c r="O95" s="34">
        <v>1</v>
      </c>
      <c r="P95" s="28">
        <f t="shared" si="45"/>
        <v>3398640</v>
      </c>
      <c r="Q95" s="28">
        <f t="shared" si="46"/>
        <v>5362700</v>
      </c>
      <c r="R95" s="28"/>
      <c r="S95" s="38">
        <v>3204600</v>
      </c>
      <c r="T95" s="38">
        <v>0</v>
      </c>
      <c r="U95" s="28"/>
      <c r="V95" s="28">
        <v>0</v>
      </c>
      <c r="W95" s="28">
        <v>228900</v>
      </c>
      <c r="X95" s="28">
        <f>ROUND(IF(P95+Q95+R95-S95-T95-U95-V95&lt;0,0,P95+Q95+R95-S95-T95-U95-V95),0)</f>
        <v>5556740</v>
      </c>
      <c r="Y95" s="28"/>
      <c r="Z95" s="57">
        <f>AA95+AB95</f>
        <v>4506500</v>
      </c>
      <c r="AA95" s="57"/>
      <c r="AB95" s="57">
        <f>ROUND(X95*0.811,-2)</f>
        <v>4506500</v>
      </c>
      <c r="AC95" s="28">
        <f>X95-Y95-Z95</f>
        <v>1050240</v>
      </c>
      <c r="AD95" s="28">
        <f>ROUND(IF(P95+Q95+R95-S95-T95-U95-V95&lt;0,-(P95+Q95+R95-S95-T95-U95-V95),0),0)</f>
        <v>0</v>
      </c>
      <c r="AE95" s="58"/>
    </row>
    <row r="96" ht="30" customHeight="1" spans="1:31">
      <c r="A96" s="24">
        <v>611</v>
      </c>
      <c r="B96" s="25" t="s">
        <v>144</v>
      </c>
      <c r="C96" s="25" t="s">
        <v>144</v>
      </c>
      <c r="D96" s="23">
        <f t="shared" ref="D96:AD96" si="54">D97</f>
        <v>48327</v>
      </c>
      <c r="E96" s="23">
        <f t="shared" si="54"/>
        <v>117</v>
      </c>
      <c r="F96" s="23">
        <f t="shared" si="54"/>
        <v>49581</v>
      </c>
      <c r="G96" s="23">
        <f t="shared" si="54"/>
        <v>116</v>
      </c>
      <c r="H96" s="23">
        <f t="shared" si="54"/>
        <v>84572250</v>
      </c>
      <c r="I96" s="23">
        <f t="shared" si="54"/>
        <v>225225</v>
      </c>
      <c r="J96" s="23">
        <f t="shared" si="54"/>
        <v>86766750</v>
      </c>
      <c r="K96" s="23">
        <f t="shared" si="54"/>
        <v>223300</v>
      </c>
      <c r="L96" s="23">
        <f t="shared" si="54"/>
        <v>171787525</v>
      </c>
      <c r="M96" s="23">
        <f t="shared" si="54"/>
        <v>173980100</v>
      </c>
      <c r="N96" s="23"/>
      <c r="O96" s="34"/>
      <c r="P96" s="23">
        <f t="shared" si="54"/>
        <v>17178752.5</v>
      </c>
      <c r="Q96" s="23">
        <f t="shared" si="54"/>
        <v>52194030</v>
      </c>
      <c r="R96" s="23">
        <f t="shared" si="54"/>
        <v>0</v>
      </c>
      <c r="S96" s="23">
        <f t="shared" si="54"/>
        <v>17441550</v>
      </c>
      <c r="T96" s="23">
        <f t="shared" si="54"/>
        <v>44275</v>
      </c>
      <c r="U96" s="23">
        <f t="shared" si="54"/>
        <v>0</v>
      </c>
      <c r="V96" s="23">
        <f t="shared" si="54"/>
        <v>0</v>
      </c>
      <c r="W96" s="23">
        <f t="shared" si="54"/>
        <v>0</v>
      </c>
      <c r="X96" s="23">
        <f t="shared" si="54"/>
        <v>51886958</v>
      </c>
      <c r="Y96" s="23">
        <f t="shared" si="54"/>
        <v>0</v>
      </c>
      <c r="Z96" s="55">
        <f t="shared" si="54"/>
        <v>42080300</v>
      </c>
      <c r="AA96" s="55">
        <f t="shared" si="54"/>
        <v>0</v>
      </c>
      <c r="AB96" s="55">
        <f t="shared" si="54"/>
        <v>42080300</v>
      </c>
      <c r="AC96" s="23">
        <f t="shared" si="54"/>
        <v>9806658</v>
      </c>
      <c r="AD96" s="23">
        <f t="shared" si="54"/>
        <v>0</v>
      </c>
      <c r="AE96" s="56"/>
    </row>
    <row r="97" ht="30" customHeight="1" spans="1:31">
      <c r="A97" s="26">
        <v>611</v>
      </c>
      <c r="B97" s="27" t="s">
        <v>144</v>
      </c>
      <c r="C97" s="27" t="s">
        <v>144</v>
      </c>
      <c r="D97" s="28">
        <v>48327</v>
      </c>
      <c r="E97" s="28">
        <v>117</v>
      </c>
      <c r="F97" s="28">
        <v>49581</v>
      </c>
      <c r="G97" s="28">
        <v>116</v>
      </c>
      <c r="H97" s="28">
        <f t="shared" si="37"/>
        <v>84572250</v>
      </c>
      <c r="I97" s="28">
        <f t="shared" si="41"/>
        <v>225225</v>
      </c>
      <c r="J97" s="28">
        <f t="shared" si="38"/>
        <v>86766750</v>
      </c>
      <c r="K97" s="28">
        <f t="shared" si="42"/>
        <v>223300</v>
      </c>
      <c r="L97" s="28">
        <f t="shared" si="43"/>
        <v>171787525</v>
      </c>
      <c r="M97" s="28">
        <f t="shared" si="44"/>
        <v>173980100</v>
      </c>
      <c r="N97" s="34">
        <v>0.1</v>
      </c>
      <c r="O97" s="34">
        <v>0.3</v>
      </c>
      <c r="P97" s="28">
        <f t="shared" si="45"/>
        <v>17178752.5</v>
      </c>
      <c r="Q97" s="28">
        <f t="shared" si="46"/>
        <v>52194030</v>
      </c>
      <c r="R97" s="28"/>
      <c r="S97" s="38">
        <v>17441550</v>
      </c>
      <c r="T97" s="38">
        <v>44275</v>
      </c>
      <c r="U97" s="28"/>
      <c r="V97" s="28">
        <v>0</v>
      </c>
      <c r="W97" s="28">
        <v>0</v>
      </c>
      <c r="X97" s="28">
        <f>ROUND(IF(P97+Q97+R97-S97-T97-U97-V97&lt;0,0,P97+Q97+R97-S97-T97-U97-V97),0)</f>
        <v>51886958</v>
      </c>
      <c r="Y97" s="28"/>
      <c r="Z97" s="57">
        <f>AA97+AB97</f>
        <v>42080300</v>
      </c>
      <c r="AA97" s="57"/>
      <c r="AB97" s="57">
        <f>ROUND(X97*0.811,-2)</f>
        <v>42080300</v>
      </c>
      <c r="AC97" s="28">
        <f>X97-Y97-Z97</f>
        <v>9806658</v>
      </c>
      <c r="AD97" s="28">
        <f>ROUND(IF(P97+Q97+R97-S97-T97-U97-V97&lt;0,-(P97+Q97+R97-S97-T97-U97-V97),0),0)</f>
        <v>0</v>
      </c>
      <c r="AE97" s="58"/>
    </row>
    <row r="98" ht="30" customHeight="1" spans="1:31">
      <c r="A98" s="24">
        <v>612</v>
      </c>
      <c r="B98" s="25" t="s">
        <v>145</v>
      </c>
      <c r="C98" s="25" t="s">
        <v>145</v>
      </c>
      <c r="D98" s="23">
        <f t="shared" ref="D98:AD98" si="55">D99</f>
        <v>18942</v>
      </c>
      <c r="E98" s="23">
        <f t="shared" si="55"/>
        <v>31</v>
      </c>
      <c r="F98" s="23">
        <f t="shared" si="55"/>
        <v>18392</v>
      </c>
      <c r="G98" s="23">
        <f t="shared" si="55"/>
        <v>27</v>
      </c>
      <c r="H98" s="23">
        <f t="shared" si="55"/>
        <v>33148500</v>
      </c>
      <c r="I98" s="23">
        <f t="shared" si="55"/>
        <v>59675</v>
      </c>
      <c r="J98" s="23">
        <f t="shared" si="55"/>
        <v>32186000</v>
      </c>
      <c r="K98" s="23">
        <f t="shared" si="55"/>
        <v>51975</v>
      </c>
      <c r="L98" s="23">
        <f t="shared" si="55"/>
        <v>65446150</v>
      </c>
      <c r="M98" s="23">
        <f t="shared" si="55"/>
        <v>64475950</v>
      </c>
      <c r="N98" s="23"/>
      <c r="O98" s="34"/>
      <c r="P98" s="23">
        <f t="shared" si="55"/>
        <v>6544615</v>
      </c>
      <c r="Q98" s="23">
        <f t="shared" si="55"/>
        <v>19342785</v>
      </c>
      <c r="R98" s="23">
        <f t="shared" si="55"/>
        <v>0</v>
      </c>
      <c r="S98" s="23">
        <f t="shared" si="55"/>
        <v>6773550</v>
      </c>
      <c r="T98" s="23">
        <f t="shared" si="55"/>
        <v>10780</v>
      </c>
      <c r="U98" s="23">
        <f t="shared" si="55"/>
        <v>0</v>
      </c>
      <c r="V98" s="23">
        <f t="shared" si="55"/>
        <v>0</v>
      </c>
      <c r="W98" s="23">
        <f t="shared" si="55"/>
        <v>0</v>
      </c>
      <c r="X98" s="23">
        <f t="shared" si="55"/>
        <v>19103070</v>
      </c>
      <c r="Y98" s="23">
        <f t="shared" si="55"/>
        <v>0</v>
      </c>
      <c r="Z98" s="55">
        <f t="shared" si="55"/>
        <v>15492600</v>
      </c>
      <c r="AA98" s="55">
        <f t="shared" si="55"/>
        <v>0</v>
      </c>
      <c r="AB98" s="55">
        <f t="shared" si="55"/>
        <v>15492600</v>
      </c>
      <c r="AC98" s="23">
        <f t="shared" si="55"/>
        <v>3610470</v>
      </c>
      <c r="AD98" s="23">
        <f t="shared" si="55"/>
        <v>0</v>
      </c>
      <c r="AE98" s="56"/>
    </row>
    <row r="99" ht="30" customHeight="1" spans="1:31">
      <c r="A99" s="26">
        <v>612</v>
      </c>
      <c r="B99" s="27" t="s">
        <v>145</v>
      </c>
      <c r="C99" s="27" t="s">
        <v>145</v>
      </c>
      <c r="D99" s="28">
        <v>18942</v>
      </c>
      <c r="E99" s="28">
        <v>31</v>
      </c>
      <c r="F99" s="28">
        <v>18392</v>
      </c>
      <c r="G99" s="28">
        <v>27</v>
      </c>
      <c r="H99" s="28">
        <f t="shared" si="37"/>
        <v>33148500</v>
      </c>
      <c r="I99" s="28">
        <f t="shared" si="41"/>
        <v>59675</v>
      </c>
      <c r="J99" s="28">
        <f t="shared" si="38"/>
        <v>32186000</v>
      </c>
      <c r="K99" s="28">
        <f t="shared" si="42"/>
        <v>51975</v>
      </c>
      <c r="L99" s="28">
        <f t="shared" si="43"/>
        <v>65446150</v>
      </c>
      <c r="M99" s="28">
        <f t="shared" si="44"/>
        <v>64475950</v>
      </c>
      <c r="N99" s="34">
        <v>0.1</v>
      </c>
      <c r="O99" s="34">
        <v>0.3</v>
      </c>
      <c r="P99" s="28">
        <f t="shared" si="45"/>
        <v>6544615</v>
      </c>
      <c r="Q99" s="28">
        <f t="shared" si="46"/>
        <v>19342785</v>
      </c>
      <c r="R99" s="28"/>
      <c r="S99" s="38">
        <v>6773550</v>
      </c>
      <c r="T99" s="38">
        <v>10780</v>
      </c>
      <c r="U99" s="28"/>
      <c r="V99" s="28">
        <v>0</v>
      </c>
      <c r="W99" s="28">
        <v>0</v>
      </c>
      <c r="X99" s="28">
        <f>ROUND(IF(P99+Q99+R99-S99-T99-U99-V99&lt;0,0,P99+Q99+R99-S99-T99-U99-V99),0)</f>
        <v>19103070</v>
      </c>
      <c r="Y99" s="28"/>
      <c r="Z99" s="57">
        <f>AA99+AB99</f>
        <v>15492600</v>
      </c>
      <c r="AA99" s="57"/>
      <c r="AB99" s="57">
        <f>ROUND(X99*0.811,-2)</f>
        <v>15492600</v>
      </c>
      <c r="AC99" s="28">
        <f>X99-Y99-Z99</f>
        <v>3610470</v>
      </c>
      <c r="AD99" s="28">
        <f>ROUND(IF(P99+Q99+R99-S99-T99-U99-V99&lt;0,-(P99+Q99+R99-S99-T99-U99-V99),0),0)</f>
        <v>0</v>
      </c>
      <c r="AE99" s="58"/>
    </row>
    <row r="100" ht="30" customHeight="1" spans="1:31">
      <c r="A100" s="24">
        <v>613</v>
      </c>
      <c r="B100" s="25" t="s">
        <v>146</v>
      </c>
      <c r="C100" s="25" t="s">
        <v>146</v>
      </c>
      <c r="D100" s="23">
        <f t="shared" ref="D100:AD100" si="56">SUM(D101:D107)</f>
        <v>34197</v>
      </c>
      <c r="E100" s="23">
        <f t="shared" si="56"/>
        <v>160</v>
      </c>
      <c r="F100" s="23">
        <f t="shared" si="56"/>
        <v>32297</v>
      </c>
      <c r="G100" s="23">
        <f t="shared" si="56"/>
        <v>156</v>
      </c>
      <c r="H100" s="23">
        <f t="shared" si="56"/>
        <v>59844750</v>
      </c>
      <c r="I100" s="23">
        <f t="shared" si="56"/>
        <v>308000</v>
      </c>
      <c r="J100" s="23">
        <f t="shared" si="56"/>
        <v>56519750</v>
      </c>
      <c r="K100" s="23">
        <f t="shared" si="56"/>
        <v>300300</v>
      </c>
      <c r="L100" s="23">
        <f t="shared" si="56"/>
        <v>116972800</v>
      </c>
      <c r="M100" s="23">
        <f t="shared" si="56"/>
        <v>113640100</v>
      </c>
      <c r="N100" s="23"/>
      <c r="O100" s="34"/>
      <c r="P100" s="23">
        <f t="shared" si="56"/>
        <v>26179735.75</v>
      </c>
      <c r="Q100" s="23">
        <f t="shared" si="56"/>
        <v>49208652.5</v>
      </c>
      <c r="R100" s="23">
        <f t="shared" si="56"/>
        <v>264600</v>
      </c>
      <c r="S100" s="23">
        <f t="shared" si="56"/>
        <v>24819970</v>
      </c>
      <c r="T100" s="23">
        <f t="shared" si="56"/>
        <v>178755.5</v>
      </c>
      <c r="U100" s="23">
        <f t="shared" si="56"/>
        <v>0</v>
      </c>
      <c r="V100" s="23">
        <f t="shared" si="56"/>
        <v>385</v>
      </c>
      <c r="W100" s="23">
        <f t="shared" si="56"/>
        <v>0</v>
      </c>
      <c r="X100" s="23">
        <f t="shared" si="56"/>
        <v>50653879</v>
      </c>
      <c r="Y100" s="23">
        <f t="shared" si="56"/>
        <v>0</v>
      </c>
      <c r="Z100" s="55">
        <f t="shared" si="56"/>
        <v>41080200</v>
      </c>
      <c r="AA100" s="55">
        <f t="shared" si="56"/>
        <v>0</v>
      </c>
      <c r="AB100" s="55">
        <f t="shared" si="56"/>
        <v>41080200</v>
      </c>
      <c r="AC100" s="23">
        <f t="shared" si="56"/>
        <v>9573679</v>
      </c>
      <c r="AD100" s="23">
        <f t="shared" si="56"/>
        <v>0</v>
      </c>
      <c r="AE100" s="56"/>
    </row>
    <row r="101" s="2" customFormat="1" ht="30" customHeight="1" spans="1:31">
      <c r="A101" s="26">
        <v>613001</v>
      </c>
      <c r="B101" s="27" t="s">
        <v>147</v>
      </c>
      <c r="C101" s="27" t="s">
        <v>148</v>
      </c>
      <c r="D101" s="28">
        <v>16210</v>
      </c>
      <c r="E101" s="28">
        <v>74</v>
      </c>
      <c r="F101" s="28">
        <v>15068</v>
      </c>
      <c r="G101" s="28">
        <v>90</v>
      </c>
      <c r="H101" s="28">
        <f t="shared" si="37"/>
        <v>28367500</v>
      </c>
      <c r="I101" s="28">
        <f t="shared" si="41"/>
        <v>142450</v>
      </c>
      <c r="J101" s="28">
        <f t="shared" si="38"/>
        <v>26369000</v>
      </c>
      <c r="K101" s="28">
        <f t="shared" si="42"/>
        <v>173250</v>
      </c>
      <c r="L101" s="28">
        <f t="shared" si="43"/>
        <v>55052200</v>
      </c>
      <c r="M101" s="28">
        <f t="shared" si="44"/>
        <v>53084500</v>
      </c>
      <c r="N101" s="34">
        <v>0.1</v>
      </c>
      <c r="O101" s="34">
        <v>0.3</v>
      </c>
      <c r="P101" s="28">
        <f t="shared" si="45"/>
        <v>5505220</v>
      </c>
      <c r="Q101" s="28">
        <f t="shared" si="46"/>
        <v>15925350</v>
      </c>
      <c r="R101" s="28">
        <f>1512*3500/2*N101</f>
        <v>264600</v>
      </c>
      <c r="S101" s="38">
        <v>5307750</v>
      </c>
      <c r="T101" s="38">
        <v>28105</v>
      </c>
      <c r="U101" s="28"/>
      <c r="V101" s="28">
        <v>0</v>
      </c>
      <c r="W101" s="28">
        <v>0</v>
      </c>
      <c r="X101" s="28">
        <f t="shared" ref="X101:X107" si="57">ROUND(IF(P101+Q101+R101-S101-T101-U101-V101&lt;0,0,P101+Q101+R101-S101-T101-U101-V101),0)</f>
        <v>16359315</v>
      </c>
      <c r="Y101" s="28"/>
      <c r="Z101" s="57">
        <f t="shared" ref="Z101:Z107" si="58">AA101+AB101</f>
        <v>13267400</v>
      </c>
      <c r="AA101" s="57"/>
      <c r="AB101" s="57">
        <f t="shared" ref="AB101:AB107" si="59">ROUND(X101*0.811,-2)</f>
        <v>13267400</v>
      </c>
      <c r="AC101" s="28">
        <f t="shared" ref="AC101:AC107" si="60">X101-Y101-Z101</f>
        <v>3091915</v>
      </c>
      <c r="AD101" s="28">
        <f t="shared" ref="AD101:AD107" si="61">ROUND(IF(P101+Q101+R101-S101-T101-U101-V101&lt;0,-(P101+Q101+R101-S101-T101-U101-V101),0),0)</f>
        <v>0</v>
      </c>
      <c r="AE101" s="58"/>
    </row>
    <row r="102" ht="30" customHeight="1" spans="1:31">
      <c r="A102" s="26">
        <v>613002</v>
      </c>
      <c r="B102" s="27" t="s">
        <v>149</v>
      </c>
      <c r="C102" s="27" t="s">
        <v>149</v>
      </c>
      <c r="D102" s="28">
        <v>320</v>
      </c>
      <c r="E102" s="28">
        <v>0</v>
      </c>
      <c r="F102" s="28">
        <v>272</v>
      </c>
      <c r="G102" s="28">
        <v>0</v>
      </c>
      <c r="H102" s="28">
        <f t="shared" si="37"/>
        <v>560000</v>
      </c>
      <c r="I102" s="28">
        <f t="shared" si="41"/>
        <v>0</v>
      </c>
      <c r="J102" s="28">
        <f t="shared" si="38"/>
        <v>476000</v>
      </c>
      <c r="K102" s="28">
        <f t="shared" si="42"/>
        <v>0</v>
      </c>
      <c r="L102" s="28">
        <f t="shared" si="43"/>
        <v>1036000</v>
      </c>
      <c r="M102" s="28">
        <f t="shared" si="44"/>
        <v>952000</v>
      </c>
      <c r="N102" s="34">
        <v>0.1</v>
      </c>
      <c r="O102" s="34">
        <v>0.3</v>
      </c>
      <c r="P102" s="28">
        <f t="shared" si="45"/>
        <v>103600</v>
      </c>
      <c r="Q102" s="28">
        <f t="shared" si="46"/>
        <v>285600</v>
      </c>
      <c r="R102" s="28"/>
      <c r="S102" s="38">
        <v>110950</v>
      </c>
      <c r="T102" s="38">
        <v>0</v>
      </c>
      <c r="U102" s="28"/>
      <c r="V102" s="28">
        <v>385</v>
      </c>
      <c r="W102" s="28">
        <v>0</v>
      </c>
      <c r="X102" s="28">
        <f t="shared" si="57"/>
        <v>277865</v>
      </c>
      <c r="Y102" s="28"/>
      <c r="Z102" s="57">
        <f t="shared" si="58"/>
        <v>225300</v>
      </c>
      <c r="AA102" s="57"/>
      <c r="AB102" s="57">
        <f t="shared" si="59"/>
        <v>225300</v>
      </c>
      <c r="AC102" s="28">
        <f t="shared" si="60"/>
        <v>52565</v>
      </c>
      <c r="AD102" s="28">
        <f t="shared" si="61"/>
        <v>0</v>
      </c>
      <c r="AE102" s="58"/>
    </row>
    <row r="103" ht="30" customHeight="1" spans="1:31">
      <c r="A103" s="26">
        <v>613004</v>
      </c>
      <c r="B103" s="27" t="s">
        <v>150</v>
      </c>
      <c r="C103" s="27" t="s">
        <v>150</v>
      </c>
      <c r="D103" s="28">
        <v>5294</v>
      </c>
      <c r="E103" s="28">
        <v>4</v>
      </c>
      <c r="F103" s="28">
        <v>4684</v>
      </c>
      <c r="G103" s="28">
        <v>5</v>
      </c>
      <c r="H103" s="28">
        <f t="shared" si="37"/>
        <v>9264500</v>
      </c>
      <c r="I103" s="28">
        <f t="shared" si="41"/>
        <v>7700</v>
      </c>
      <c r="J103" s="28">
        <f t="shared" si="38"/>
        <v>8197000</v>
      </c>
      <c r="K103" s="28">
        <f t="shared" si="42"/>
        <v>9625</v>
      </c>
      <c r="L103" s="28">
        <f t="shared" si="43"/>
        <v>17478825</v>
      </c>
      <c r="M103" s="28">
        <f t="shared" si="44"/>
        <v>16413250</v>
      </c>
      <c r="N103" s="34">
        <v>0.1</v>
      </c>
      <c r="O103" s="34">
        <v>0.3</v>
      </c>
      <c r="P103" s="28">
        <f t="shared" si="45"/>
        <v>1747882.5</v>
      </c>
      <c r="Q103" s="28">
        <f t="shared" si="46"/>
        <v>4923975</v>
      </c>
      <c r="R103" s="28"/>
      <c r="S103" s="38">
        <v>1201900</v>
      </c>
      <c r="T103" s="38">
        <v>1155</v>
      </c>
      <c r="U103" s="28"/>
      <c r="V103" s="28">
        <v>0</v>
      </c>
      <c r="W103" s="28">
        <v>0</v>
      </c>
      <c r="X103" s="28">
        <f t="shared" si="57"/>
        <v>5468803</v>
      </c>
      <c r="Y103" s="28"/>
      <c r="Z103" s="57">
        <f t="shared" si="58"/>
        <v>4435200</v>
      </c>
      <c r="AA103" s="57"/>
      <c r="AB103" s="57">
        <f t="shared" si="59"/>
        <v>4435200</v>
      </c>
      <c r="AC103" s="28">
        <f t="shared" si="60"/>
        <v>1033603</v>
      </c>
      <c r="AD103" s="28">
        <f t="shared" si="61"/>
        <v>0</v>
      </c>
      <c r="AE103" s="58"/>
    </row>
    <row r="104" ht="30" customHeight="1" spans="1:31">
      <c r="A104" s="26">
        <v>613005</v>
      </c>
      <c r="B104" s="27" t="s">
        <v>151</v>
      </c>
      <c r="C104" s="27" t="s">
        <v>151</v>
      </c>
      <c r="D104" s="28">
        <v>4052</v>
      </c>
      <c r="E104" s="28">
        <v>57</v>
      </c>
      <c r="F104" s="28">
        <v>4177</v>
      </c>
      <c r="G104" s="28">
        <v>45</v>
      </c>
      <c r="H104" s="28">
        <f t="shared" si="37"/>
        <v>7091000</v>
      </c>
      <c r="I104" s="28">
        <f t="shared" si="41"/>
        <v>109725</v>
      </c>
      <c r="J104" s="28">
        <f t="shared" si="38"/>
        <v>7309750</v>
      </c>
      <c r="K104" s="28">
        <f t="shared" si="42"/>
        <v>86625</v>
      </c>
      <c r="L104" s="28">
        <f t="shared" si="43"/>
        <v>14597100</v>
      </c>
      <c r="M104" s="28">
        <f t="shared" si="44"/>
        <v>14792750</v>
      </c>
      <c r="N104" s="34">
        <v>0.49</v>
      </c>
      <c r="O104" s="34">
        <v>0.65</v>
      </c>
      <c r="P104" s="28">
        <f t="shared" si="45"/>
        <v>7152579</v>
      </c>
      <c r="Q104" s="28">
        <f t="shared" si="46"/>
        <v>9615287.5</v>
      </c>
      <c r="R104" s="28"/>
      <c r="S104" s="38">
        <v>7290465</v>
      </c>
      <c r="T104" s="38">
        <v>111303.5</v>
      </c>
      <c r="U104" s="28"/>
      <c r="V104" s="28">
        <v>0</v>
      </c>
      <c r="W104" s="28">
        <v>0</v>
      </c>
      <c r="X104" s="28">
        <f t="shared" si="57"/>
        <v>9366098</v>
      </c>
      <c r="Y104" s="28"/>
      <c r="Z104" s="57">
        <f t="shared" si="58"/>
        <v>7595900</v>
      </c>
      <c r="AA104" s="57"/>
      <c r="AB104" s="57">
        <f t="shared" si="59"/>
        <v>7595900</v>
      </c>
      <c r="AC104" s="28">
        <f t="shared" si="60"/>
        <v>1770198</v>
      </c>
      <c r="AD104" s="28">
        <f t="shared" si="61"/>
        <v>0</v>
      </c>
      <c r="AE104" s="58"/>
    </row>
    <row r="105" ht="30" customHeight="1" spans="1:31">
      <c r="A105" s="26">
        <v>613006</v>
      </c>
      <c r="B105" s="27" t="s">
        <v>152</v>
      </c>
      <c r="C105" s="27" t="s">
        <v>152</v>
      </c>
      <c r="D105" s="28">
        <v>3992</v>
      </c>
      <c r="E105" s="28">
        <v>12</v>
      </c>
      <c r="F105" s="28">
        <v>3837</v>
      </c>
      <c r="G105" s="28">
        <v>7</v>
      </c>
      <c r="H105" s="28">
        <f t="shared" si="37"/>
        <v>6986000</v>
      </c>
      <c r="I105" s="28">
        <f t="shared" si="41"/>
        <v>23100</v>
      </c>
      <c r="J105" s="28">
        <f t="shared" si="38"/>
        <v>6714750</v>
      </c>
      <c r="K105" s="28">
        <f t="shared" si="42"/>
        <v>13475</v>
      </c>
      <c r="L105" s="28">
        <f t="shared" si="43"/>
        <v>13737325</v>
      </c>
      <c r="M105" s="28">
        <f t="shared" si="44"/>
        <v>13456450</v>
      </c>
      <c r="N105" s="34">
        <v>0.49</v>
      </c>
      <c r="O105" s="34">
        <v>0.65</v>
      </c>
      <c r="P105" s="28">
        <f t="shared" si="45"/>
        <v>6731289.25</v>
      </c>
      <c r="Q105" s="28">
        <f t="shared" si="46"/>
        <v>8746692.5</v>
      </c>
      <c r="R105" s="28"/>
      <c r="S105" s="38">
        <v>7249305</v>
      </c>
      <c r="T105" s="38">
        <v>15092</v>
      </c>
      <c r="U105" s="28"/>
      <c r="V105" s="28">
        <v>0</v>
      </c>
      <c r="W105" s="28">
        <v>0</v>
      </c>
      <c r="X105" s="28">
        <f t="shared" si="57"/>
        <v>8213585</v>
      </c>
      <c r="Y105" s="28"/>
      <c r="Z105" s="57">
        <f t="shared" si="58"/>
        <v>6661200</v>
      </c>
      <c r="AA105" s="57"/>
      <c r="AB105" s="57">
        <f t="shared" si="59"/>
        <v>6661200</v>
      </c>
      <c r="AC105" s="28">
        <f t="shared" si="60"/>
        <v>1552385</v>
      </c>
      <c r="AD105" s="28">
        <f t="shared" si="61"/>
        <v>0</v>
      </c>
      <c r="AE105" s="58"/>
    </row>
    <row r="106" ht="30" customHeight="1" spans="1:31">
      <c r="A106" s="26">
        <v>613007</v>
      </c>
      <c r="B106" s="27" t="s">
        <v>153</v>
      </c>
      <c r="C106" s="27" t="s">
        <v>153</v>
      </c>
      <c r="D106" s="28">
        <v>2665</v>
      </c>
      <c r="E106" s="28">
        <v>5</v>
      </c>
      <c r="F106" s="28">
        <v>2672</v>
      </c>
      <c r="G106" s="28">
        <v>1</v>
      </c>
      <c r="H106" s="28">
        <f t="shared" si="37"/>
        <v>4663750</v>
      </c>
      <c r="I106" s="28">
        <f t="shared" si="41"/>
        <v>9625</v>
      </c>
      <c r="J106" s="28">
        <f t="shared" si="38"/>
        <v>4676000</v>
      </c>
      <c r="K106" s="28">
        <f t="shared" si="42"/>
        <v>1925</v>
      </c>
      <c r="L106" s="28">
        <f t="shared" si="43"/>
        <v>9351300</v>
      </c>
      <c r="M106" s="28">
        <f t="shared" si="44"/>
        <v>9355850</v>
      </c>
      <c r="N106" s="34">
        <v>0.1</v>
      </c>
      <c r="O106" s="34">
        <v>0.65</v>
      </c>
      <c r="P106" s="28">
        <f t="shared" si="45"/>
        <v>935130</v>
      </c>
      <c r="Q106" s="28">
        <f t="shared" si="46"/>
        <v>6081302.5</v>
      </c>
      <c r="R106" s="28"/>
      <c r="S106" s="38">
        <v>964600</v>
      </c>
      <c r="T106" s="38">
        <v>1540</v>
      </c>
      <c r="U106" s="28"/>
      <c r="V106" s="28">
        <v>0</v>
      </c>
      <c r="W106" s="28">
        <v>0</v>
      </c>
      <c r="X106" s="28">
        <f t="shared" si="57"/>
        <v>6050293</v>
      </c>
      <c r="Y106" s="28"/>
      <c r="Z106" s="57">
        <f t="shared" si="58"/>
        <v>4906800</v>
      </c>
      <c r="AA106" s="57"/>
      <c r="AB106" s="57">
        <f t="shared" si="59"/>
        <v>4906800</v>
      </c>
      <c r="AC106" s="28">
        <f t="shared" si="60"/>
        <v>1143493</v>
      </c>
      <c r="AD106" s="28">
        <f t="shared" si="61"/>
        <v>0</v>
      </c>
      <c r="AE106" s="58"/>
    </row>
    <row r="107" ht="30" customHeight="1" spans="1:31">
      <c r="A107" s="26">
        <v>613008</v>
      </c>
      <c r="B107" s="27" t="s">
        <v>154</v>
      </c>
      <c r="C107" s="27" t="s">
        <v>154</v>
      </c>
      <c r="D107" s="28">
        <v>1664</v>
      </c>
      <c r="E107" s="28">
        <v>8</v>
      </c>
      <c r="F107" s="28">
        <v>1587</v>
      </c>
      <c r="G107" s="28">
        <v>8</v>
      </c>
      <c r="H107" s="28">
        <f t="shared" si="37"/>
        <v>2912000</v>
      </c>
      <c r="I107" s="28">
        <f t="shared" si="41"/>
        <v>15400</v>
      </c>
      <c r="J107" s="28">
        <f t="shared" si="38"/>
        <v>2777250</v>
      </c>
      <c r="K107" s="28">
        <f t="shared" si="42"/>
        <v>15400</v>
      </c>
      <c r="L107" s="28">
        <f t="shared" si="43"/>
        <v>5720050</v>
      </c>
      <c r="M107" s="28">
        <f t="shared" si="44"/>
        <v>5585300</v>
      </c>
      <c r="N107" s="34">
        <v>0.7</v>
      </c>
      <c r="O107" s="34">
        <v>0.65</v>
      </c>
      <c r="P107" s="28">
        <f t="shared" si="45"/>
        <v>4004035</v>
      </c>
      <c r="Q107" s="28">
        <f t="shared" si="46"/>
        <v>3630445</v>
      </c>
      <c r="R107" s="28"/>
      <c r="S107" s="38">
        <v>2695000</v>
      </c>
      <c r="T107" s="38">
        <v>21560</v>
      </c>
      <c r="U107" s="28"/>
      <c r="V107" s="28">
        <v>0</v>
      </c>
      <c r="W107" s="28">
        <v>0</v>
      </c>
      <c r="X107" s="28">
        <f t="shared" si="57"/>
        <v>4917920</v>
      </c>
      <c r="Y107" s="28"/>
      <c r="Z107" s="57">
        <f t="shared" si="58"/>
        <v>3988400</v>
      </c>
      <c r="AA107" s="57"/>
      <c r="AB107" s="57">
        <f t="shared" si="59"/>
        <v>3988400</v>
      </c>
      <c r="AC107" s="28">
        <f t="shared" si="60"/>
        <v>929520</v>
      </c>
      <c r="AD107" s="28">
        <f t="shared" si="61"/>
        <v>0</v>
      </c>
      <c r="AE107" s="58"/>
    </row>
    <row r="108" ht="30" customHeight="1" spans="1:31">
      <c r="A108" s="24">
        <v>614</v>
      </c>
      <c r="B108" s="25" t="s">
        <v>155</v>
      </c>
      <c r="C108" s="25" t="s">
        <v>155</v>
      </c>
      <c r="D108" s="23">
        <f t="shared" ref="D108:AD108" si="62">SUM(D109:D111)</f>
        <v>5955</v>
      </c>
      <c r="E108" s="23">
        <f t="shared" si="62"/>
        <v>60</v>
      </c>
      <c r="F108" s="23">
        <f t="shared" si="62"/>
        <v>6942</v>
      </c>
      <c r="G108" s="23">
        <f t="shared" si="62"/>
        <v>56</v>
      </c>
      <c r="H108" s="23">
        <f t="shared" si="62"/>
        <v>10421250</v>
      </c>
      <c r="I108" s="23">
        <f t="shared" si="62"/>
        <v>115500</v>
      </c>
      <c r="J108" s="23">
        <f t="shared" si="62"/>
        <v>12148500</v>
      </c>
      <c r="K108" s="23">
        <f t="shared" si="62"/>
        <v>107800</v>
      </c>
      <c r="L108" s="23">
        <f t="shared" si="62"/>
        <v>22793050</v>
      </c>
      <c r="M108" s="23">
        <f t="shared" si="62"/>
        <v>24512600</v>
      </c>
      <c r="N108" s="23"/>
      <c r="O108" s="34"/>
      <c r="P108" s="23">
        <f t="shared" si="62"/>
        <v>15955135</v>
      </c>
      <c r="Q108" s="23">
        <f t="shared" si="62"/>
        <v>20835710</v>
      </c>
      <c r="R108" s="23">
        <f t="shared" si="62"/>
        <v>0</v>
      </c>
      <c r="S108" s="23">
        <f t="shared" si="62"/>
        <v>16539950</v>
      </c>
      <c r="T108" s="23">
        <f t="shared" si="62"/>
        <v>150920</v>
      </c>
      <c r="U108" s="23">
        <f t="shared" si="62"/>
        <v>0</v>
      </c>
      <c r="V108" s="23">
        <f t="shared" si="62"/>
        <v>0</v>
      </c>
      <c r="W108" s="23">
        <f t="shared" si="62"/>
        <v>282425</v>
      </c>
      <c r="X108" s="23">
        <f t="shared" si="62"/>
        <v>20099975</v>
      </c>
      <c r="Y108" s="23">
        <f t="shared" si="62"/>
        <v>0</v>
      </c>
      <c r="Z108" s="55">
        <f t="shared" si="62"/>
        <v>16301100</v>
      </c>
      <c r="AA108" s="55">
        <f t="shared" si="62"/>
        <v>0</v>
      </c>
      <c r="AB108" s="55">
        <f t="shared" si="62"/>
        <v>16301100</v>
      </c>
      <c r="AC108" s="23">
        <f t="shared" si="62"/>
        <v>3798875</v>
      </c>
      <c r="AD108" s="23">
        <f t="shared" si="62"/>
        <v>0</v>
      </c>
      <c r="AE108" s="56"/>
    </row>
    <row r="109" ht="30" customHeight="1" spans="1:31">
      <c r="A109" s="26">
        <v>614001</v>
      </c>
      <c r="B109" s="27" t="s">
        <v>156</v>
      </c>
      <c r="C109" s="27" t="s">
        <v>157</v>
      </c>
      <c r="D109" s="28">
        <v>4688</v>
      </c>
      <c r="E109" s="28">
        <v>60</v>
      </c>
      <c r="F109" s="28">
        <v>5156</v>
      </c>
      <c r="G109" s="28">
        <v>55</v>
      </c>
      <c r="H109" s="28">
        <f t="shared" si="37"/>
        <v>8204000</v>
      </c>
      <c r="I109" s="28">
        <f t="shared" si="41"/>
        <v>115500</v>
      </c>
      <c r="J109" s="28">
        <f t="shared" si="38"/>
        <v>9023000</v>
      </c>
      <c r="K109" s="28">
        <f t="shared" si="42"/>
        <v>105875</v>
      </c>
      <c r="L109" s="28">
        <f t="shared" si="43"/>
        <v>17448375</v>
      </c>
      <c r="M109" s="28">
        <f t="shared" si="44"/>
        <v>18257750</v>
      </c>
      <c r="N109" s="34">
        <v>0.7</v>
      </c>
      <c r="O109" s="34">
        <v>0.85</v>
      </c>
      <c r="P109" s="28">
        <f t="shared" si="45"/>
        <v>12213862.5</v>
      </c>
      <c r="Q109" s="28">
        <f t="shared" si="46"/>
        <v>15519087.5</v>
      </c>
      <c r="R109" s="28"/>
      <c r="S109" s="38">
        <v>12566050</v>
      </c>
      <c r="T109" s="38">
        <v>150920</v>
      </c>
      <c r="U109" s="28"/>
      <c r="V109" s="28">
        <v>0</v>
      </c>
      <c r="W109" s="28">
        <v>282425</v>
      </c>
      <c r="X109" s="28">
        <f>ROUND(IF(P109+Q109+R109-S109-T109-U109-V109&lt;0,0,P109+Q109+R109-S109-T109-U109-V109),0)</f>
        <v>15015980</v>
      </c>
      <c r="Y109" s="28"/>
      <c r="Z109" s="57">
        <f>AA109+AB109</f>
        <v>12178000</v>
      </c>
      <c r="AA109" s="57"/>
      <c r="AB109" s="57">
        <f>ROUND(X109*0.811,-2)</f>
        <v>12178000</v>
      </c>
      <c r="AC109" s="28">
        <f>X109-Y109-Z109</f>
        <v>2837980</v>
      </c>
      <c r="AD109" s="28">
        <f>ROUND(IF(P109+Q109+R109-S109-T109-U109-V109&lt;0,-(P109+Q109+R109-S109-T109-U109-V109),0),0)</f>
        <v>0</v>
      </c>
      <c r="AE109" s="58"/>
    </row>
    <row r="110" ht="30" customHeight="1" spans="1:31">
      <c r="A110" s="26">
        <v>614004</v>
      </c>
      <c r="B110" s="27" t="s">
        <v>158</v>
      </c>
      <c r="C110" s="27" t="s">
        <v>159</v>
      </c>
      <c r="D110" s="28">
        <v>905</v>
      </c>
      <c r="E110" s="28">
        <v>0</v>
      </c>
      <c r="F110" s="28">
        <v>1300</v>
      </c>
      <c r="G110" s="28">
        <v>0</v>
      </c>
      <c r="H110" s="28">
        <f t="shared" si="37"/>
        <v>1583750</v>
      </c>
      <c r="I110" s="28">
        <f t="shared" si="41"/>
        <v>0</v>
      </c>
      <c r="J110" s="28">
        <f t="shared" si="38"/>
        <v>2275000</v>
      </c>
      <c r="K110" s="28">
        <f t="shared" si="42"/>
        <v>0</v>
      </c>
      <c r="L110" s="28">
        <f t="shared" si="43"/>
        <v>3858750</v>
      </c>
      <c r="M110" s="28">
        <f t="shared" si="44"/>
        <v>4550000</v>
      </c>
      <c r="N110" s="34">
        <v>0.7</v>
      </c>
      <c r="O110" s="34">
        <v>0.85</v>
      </c>
      <c r="P110" s="28">
        <f t="shared" si="45"/>
        <v>2701125</v>
      </c>
      <c r="Q110" s="28">
        <f t="shared" si="46"/>
        <v>3867500</v>
      </c>
      <c r="R110" s="28"/>
      <c r="S110" s="38">
        <v>2866500</v>
      </c>
      <c r="T110" s="38">
        <v>0</v>
      </c>
      <c r="U110" s="28"/>
      <c r="V110" s="28">
        <v>0</v>
      </c>
      <c r="W110" s="28">
        <v>0</v>
      </c>
      <c r="X110" s="28">
        <f>ROUND(IF(P110+Q110+R110-S110-T110-U110-V110&lt;0,0,P110+Q110+R110-S110-T110-U110-V110),0)</f>
        <v>3702125</v>
      </c>
      <c r="Y110" s="28"/>
      <c r="Z110" s="57">
        <f>AA110+AB110</f>
        <v>3002400</v>
      </c>
      <c r="AA110" s="57"/>
      <c r="AB110" s="57">
        <f>ROUND(X110*0.811,-2)</f>
        <v>3002400</v>
      </c>
      <c r="AC110" s="28">
        <f>X110-Y110-Z110</f>
        <v>699725</v>
      </c>
      <c r="AD110" s="28">
        <f>ROUND(IF(P110+Q110+R110-S110-T110-U110-V110&lt;0,-(P110+Q110+R110-S110-T110-U110-V110),0),0)</f>
        <v>0</v>
      </c>
      <c r="AE110" s="58"/>
    </row>
    <row r="111" ht="30" customHeight="1" spans="1:31">
      <c r="A111" s="26">
        <v>614005</v>
      </c>
      <c r="B111" s="27" t="s">
        <v>160</v>
      </c>
      <c r="C111" s="27" t="s">
        <v>160</v>
      </c>
      <c r="D111" s="28">
        <v>362</v>
      </c>
      <c r="E111" s="28">
        <v>0</v>
      </c>
      <c r="F111" s="28">
        <v>486</v>
      </c>
      <c r="G111" s="28">
        <v>1</v>
      </c>
      <c r="H111" s="28">
        <f t="shared" si="37"/>
        <v>633500</v>
      </c>
      <c r="I111" s="28">
        <f t="shared" si="41"/>
        <v>0</v>
      </c>
      <c r="J111" s="28">
        <f t="shared" si="38"/>
        <v>850500</v>
      </c>
      <c r="K111" s="28">
        <f t="shared" si="42"/>
        <v>1925</v>
      </c>
      <c r="L111" s="28">
        <f t="shared" si="43"/>
        <v>1485925</v>
      </c>
      <c r="M111" s="28">
        <f t="shared" si="44"/>
        <v>1704850</v>
      </c>
      <c r="N111" s="34">
        <v>0.7</v>
      </c>
      <c r="O111" s="34">
        <v>0.85</v>
      </c>
      <c r="P111" s="28">
        <f t="shared" si="45"/>
        <v>1040147.5</v>
      </c>
      <c r="Q111" s="28">
        <f t="shared" si="46"/>
        <v>1449122.5</v>
      </c>
      <c r="R111" s="28"/>
      <c r="S111" s="38">
        <v>1107400</v>
      </c>
      <c r="T111" s="38">
        <v>0</v>
      </c>
      <c r="U111" s="28"/>
      <c r="V111" s="28">
        <v>0</v>
      </c>
      <c r="W111" s="28">
        <v>0</v>
      </c>
      <c r="X111" s="28">
        <f>ROUND(IF(P111+Q111+R111-S111-T111-U111-V111&lt;0,0,P111+Q111+R111-S111-T111-U111-V111),0)</f>
        <v>1381870</v>
      </c>
      <c r="Y111" s="28"/>
      <c r="Z111" s="57">
        <f>AA111+AB111</f>
        <v>1120700</v>
      </c>
      <c r="AA111" s="57"/>
      <c r="AB111" s="57">
        <f>ROUND(X111*0.811,-2)</f>
        <v>1120700</v>
      </c>
      <c r="AC111" s="28">
        <f>X111-Y111-Z111</f>
        <v>261170</v>
      </c>
      <c r="AD111" s="28">
        <f>ROUND(IF(P111+Q111+R111-S111-T111-U111-V111&lt;0,-(P111+Q111+R111-S111-T111-U111-V111),0),0)</f>
        <v>0</v>
      </c>
      <c r="AE111" s="58"/>
    </row>
    <row r="112" ht="30" customHeight="1" spans="1:31">
      <c r="A112" s="24">
        <v>614003</v>
      </c>
      <c r="B112" s="25" t="s">
        <v>161</v>
      </c>
      <c r="C112" s="25" t="s">
        <v>161</v>
      </c>
      <c r="D112" s="23">
        <f t="shared" ref="D112:AD112" si="63">D113</f>
        <v>3778</v>
      </c>
      <c r="E112" s="23">
        <f t="shared" si="63"/>
        <v>11</v>
      </c>
      <c r="F112" s="23">
        <f t="shared" si="63"/>
        <v>4897</v>
      </c>
      <c r="G112" s="23">
        <f t="shared" si="63"/>
        <v>22</v>
      </c>
      <c r="H112" s="23">
        <f t="shared" si="63"/>
        <v>6611500</v>
      </c>
      <c r="I112" s="23">
        <f t="shared" si="63"/>
        <v>21175</v>
      </c>
      <c r="J112" s="23">
        <f t="shared" si="63"/>
        <v>8569750</v>
      </c>
      <c r="K112" s="23">
        <f t="shared" si="63"/>
        <v>42350</v>
      </c>
      <c r="L112" s="23">
        <f t="shared" si="63"/>
        <v>15244775</v>
      </c>
      <c r="M112" s="23">
        <f t="shared" si="63"/>
        <v>17224200</v>
      </c>
      <c r="N112" s="23"/>
      <c r="O112" s="34"/>
      <c r="P112" s="23">
        <f t="shared" si="63"/>
        <v>10671342.5</v>
      </c>
      <c r="Q112" s="23">
        <f t="shared" si="63"/>
        <v>14640570</v>
      </c>
      <c r="R112" s="23">
        <f t="shared" si="63"/>
        <v>0</v>
      </c>
      <c r="S112" s="23">
        <f t="shared" si="63"/>
        <v>22976100</v>
      </c>
      <c r="T112" s="23">
        <f t="shared" si="63"/>
        <v>45815</v>
      </c>
      <c r="U112" s="23">
        <f t="shared" si="63"/>
        <v>0</v>
      </c>
      <c r="V112" s="23">
        <f t="shared" si="63"/>
        <v>0</v>
      </c>
      <c r="W112" s="23">
        <f t="shared" si="63"/>
        <v>0</v>
      </c>
      <c r="X112" s="23">
        <f t="shared" si="63"/>
        <v>2289998</v>
      </c>
      <c r="Y112" s="23">
        <f t="shared" si="63"/>
        <v>0</v>
      </c>
      <c r="Z112" s="55">
        <f t="shared" si="63"/>
        <v>1857200</v>
      </c>
      <c r="AA112" s="55">
        <f t="shared" si="63"/>
        <v>0</v>
      </c>
      <c r="AB112" s="55">
        <f t="shared" si="63"/>
        <v>1857200</v>
      </c>
      <c r="AC112" s="23">
        <f t="shared" si="63"/>
        <v>432798</v>
      </c>
      <c r="AD112" s="23">
        <f t="shared" si="63"/>
        <v>0</v>
      </c>
      <c r="AE112" s="56"/>
    </row>
    <row r="113" ht="30" customHeight="1" spans="1:31">
      <c r="A113" s="26">
        <v>614003</v>
      </c>
      <c r="B113" s="27" t="s">
        <v>161</v>
      </c>
      <c r="C113" s="27" t="s">
        <v>161</v>
      </c>
      <c r="D113" s="28">
        <v>3778</v>
      </c>
      <c r="E113" s="28">
        <v>11</v>
      </c>
      <c r="F113" s="28">
        <v>4897</v>
      </c>
      <c r="G113" s="28">
        <v>22</v>
      </c>
      <c r="H113" s="28">
        <f t="shared" si="37"/>
        <v>6611500</v>
      </c>
      <c r="I113" s="28">
        <f t="shared" si="41"/>
        <v>21175</v>
      </c>
      <c r="J113" s="28">
        <f t="shared" si="38"/>
        <v>8569750</v>
      </c>
      <c r="K113" s="28">
        <f t="shared" si="42"/>
        <v>42350</v>
      </c>
      <c r="L113" s="28">
        <f t="shared" si="43"/>
        <v>15244775</v>
      </c>
      <c r="M113" s="28">
        <f t="shared" si="44"/>
        <v>17224200</v>
      </c>
      <c r="N113" s="34">
        <v>0.7</v>
      </c>
      <c r="O113" s="34">
        <v>0.85</v>
      </c>
      <c r="P113" s="28">
        <f t="shared" si="45"/>
        <v>10671342.5</v>
      </c>
      <c r="Q113" s="28">
        <f t="shared" si="46"/>
        <v>14640570</v>
      </c>
      <c r="R113" s="28"/>
      <c r="S113" s="38">
        <v>22976100</v>
      </c>
      <c r="T113" s="38">
        <v>45815</v>
      </c>
      <c r="U113" s="28"/>
      <c r="V113" s="28">
        <v>0</v>
      </c>
      <c r="W113" s="28">
        <v>0</v>
      </c>
      <c r="X113" s="28">
        <f>ROUND(IF(P113+Q113+R113-S113-T113-U113-V113&lt;0,0,P113+Q113+R113-S113-T113-U113-V113),0)</f>
        <v>2289998</v>
      </c>
      <c r="Y113" s="28"/>
      <c r="Z113" s="57">
        <f>AA113+AB113</f>
        <v>1857200</v>
      </c>
      <c r="AA113" s="57"/>
      <c r="AB113" s="57">
        <f>ROUND(X113*0.811,-2)</f>
        <v>1857200</v>
      </c>
      <c r="AC113" s="28">
        <f>X113-Y113-Z113</f>
        <v>432798</v>
      </c>
      <c r="AD113" s="28">
        <f>ROUND(IF(P113+Q113+R113-S113-T113-U113-V113&lt;0,-(P113+Q113+R113-S113-T113-U113-V113),0),0)</f>
        <v>0</v>
      </c>
      <c r="AE113" s="58"/>
    </row>
    <row r="114" ht="30" customHeight="1" spans="1:31">
      <c r="A114" s="24">
        <v>615</v>
      </c>
      <c r="B114" s="25" t="s">
        <v>162</v>
      </c>
      <c r="C114" s="25" t="s">
        <v>162</v>
      </c>
      <c r="D114" s="23">
        <f t="shared" ref="D114:AD114" si="64">SUM(D115:D122)</f>
        <v>43417</v>
      </c>
      <c r="E114" s="23">
        <f t="shared" si="64"/>
        <v>160</v>
      </c>
      <c r="F114" s="23">
        <f t="shared" si="64"/>
        <v>41686</v>
      </c>
      <c r="G114" s="23">
        <f t="shared" si="64"/>
        <v>179</v>
      </c>
      <c r="H114" s="23">
        <f t="shared" si="64"/>
        <v>75979750</v>
      </c>
      <c r="I114" s="23">
        <f t="shared" si="64"/>
        <v>308000</v>
      </c>
      <c r="J114" s="23">
        <f t="shared" si="64"/>
        <v>72950500</v>
      </c>
      <c r="K114" s="23">
        <f t="shared" si="64"/>
        <v>344575</v>
      </c>
      <c r="L114" s="23">
        <f t="shared" si="64"/>
        <v>149582825</v>
      </c>
      <c r="M114" s="23">
        <f t="shared" si="64"/>
        <v>146590150</v>
      </c>
      <c r="N114" s="23"/>
      <c r="O114" s="34"/>
      <c r="P114" s="23">
        <f t="shared" si="64"/>
        <v>104707977.5</v>
      </c>
      <c r="Q114" s="23">
        <f t="shared" si="64"/>
        <v>124601627.5</v>
      </c>
      <c r="R114" s="23">
        <f t="shared" si="64"/>
        <v>2216025</v>
      </c>
      <c r="S114" s="23">
        <f t="shared" si="64"/>
        <v>98490000</v>
      </c>
      <c r="T114" s="23">
        <f t="shared" si="64"/>
        <v>401555</v>
      </c>
      <c r="U114" s="23">
        <f t="shared" si="64"/>
        <v>0</v>
      </c>
      <c r="V114" s="23">
        <f t="shared" si="64"/>
        <v>0</v>
      </c>
      <c r="W114" s="23">
        <f t="shared" si="64"/>
        <v>0</v>
      </c>
      <c r="X114" s="23">
        <f t="shared" si="64"/>
        <v>132927025</v>
      </c>
      <c r="Y114" s="23">
        <f t="shared" si="64"/>
        <v>0</v>
      </c>
      <c r="Z114" s="55">
        <f t="shared" si="64"/>
        <v>114228581</v>
      </c>
      <c r="AA114" s="55">
        <f t="shared" si="64"/>
        <v>0</v>
      </c>
      <c r="AB114" s="63">
        <f t="shared" si="64"/>
        <v>114228581</v>
      </c>
      <c r="AC114" s="23">
        <f t="shared" si="64"/>
        <v>18698444</v>
      </c>
      <c r="AD114" s="23">
        <f t="shared" si="64"/>
        <v>292950</v>
      </c>
      <c r="AE114" s="56"/>
    </row>
    <row r="115" ht="30" customHeight="1" spans="1:31">
      <c r="A115" s="26">
        <v>615001</v>
      </c>
      <c r="B115" s="27" t="s">
        <v>163</v>
      </c>
      <c r="C115" s="27" t="s">
        <v>164</v>
      </c>
      <c r="D115" s="28">
        <v>37647</v>
      </c>
      <c r="E115" s="28">
        <v>150</v>
      </c>
      <c r="F115" s="28">
        <f>36172-128-40</f>
        <v>36004</v>
      </c>
      <c r="G115" s="28">
        <v>171</v>
      </c>
      <c r="H115" s="28">
        <f t="shared" si="37"/>
        <v>65882250</v>
      </c>
      <c r="I115" s="28">
        <f t="shared" si="41"/>
        <v>288750</v>
      </c>
      <c r="J115" s="28">
        <f t="shared" si="38"/>
        <v>63007000</v>
      </c>
      <c r="K115" s="28">
        <f t="shared" si="42"/>
        <v>329175</v>
      </c>
      <c r="L115" s="28">
        <f t="shared" si="43"/>
        <v>129507175</v>
      </c>
      <c r="M115" s="28">
        <f t="shared" si="44"/>
        <v>126672350</v>
      </c>
      <c r="N115" s="34">
        <v>0.7</v>
      </c>
      <c r="O115" s="34">
        <v>0.85</v>
      </c>
      <c r="P115" s="28">
        <f t="shared" si="45"/>
        <v>90655022.5</v>
      </c>
      <c r="Q115" s="28">
        <f t="shared" si="46"/>
        <v>107671497.5</v>
      </c>
      <c r="R115" s="28">
        <f>1809*3500/2*N115</f>
        <v>2216025</v>
      </c>
      <c r="S115" s="38">
        <v>85309000</v>
      </c>
      <c r="T115" s="38">
        <v>371910</v>
      </c>
      <c r="U115" s="28"/>
      <c r="V115" s="28">
        <v>0</v>
      </c>
      <c r="W115" s="28">
        <v>0</v>
      </c>
      <c r="X115" s="28">
        <f t="shared" ref="X115:X122" si="65">ROUND(IF(P115+Q115+R115-S115-T115-U115-V115&lt;0,0,P115+Q115+R115-S115-T115-U115-V115),0)</f>
        <v>114861635</v>
      </c>
      <c r="Y115" s="28"/>
      <c r="Z115" s="57">
        <f t="shared" ref="Z115:Z122" si="66">AA115+AB115</f>
        <v>99577581</v>
      </c>
      <c r="AA115" s="57"/>
      <c r="AB115" s="64">
        <f>ROUND(X115*0.811,-2)+6424781</f>
        <v>99577581</v>
      </c>
      <c r="AC115" s="28">
        <f t="shared" ref="AC115:AC122" si="67">X115-Y115-Z115</f>
        <v>15284054</v>
      </c>
      <c r="AD115" s="28">
        <f t="shared" ref="AD115:AD122" si="68">ROUND(IF(P115+Q115+R115-S115-T115-U115-V115&lt;0,-(P115+Q115+R115-S115-T115-U115-V115),0),0)</f>
        <v>0</v>
      </c>
      <c r="AE115" s="58"/>
    </row>
    <row r="116" ht="30" customHeight="1" spans="1:31">
      <c r="A116" s="26">
        <v>615002</v>
      </c>
      <c r="B116" s="27" t="s">
        <v>165</v>
      </c>
      <c r="C116" s="27" t="s">
        <v>165</v>
      </c>
      <c r="D116" s="28">
        <v>310</v>
      </c>
      <c r="E116" s="28">
        <v>4</v>
      </c>
      <c r="F116" s="28">
        <v>191</v>
      </c>
      <c r="G116" s="28">
        <v>3</v>
      </c>
      <c r="H116" s="28">
        <f t="shared" si="37"/>
        <v>542500</v>
      </c>
      <c r="I116" s="28">
        <f t="shared" si="41"/>
        <v>7700</v>
      </c>
      <c r="J116" s="28">
        <f t="shared" si="38"/>
        <v>334250</v>
      </c>
      <c r="K116" s="28">
        <f t="shared" si="42"/>
        <v>5775</v>
      </c>
      <c r="L116" s="28">
        <f t="shared" si="43"/>
        <v>890225</v>
      </c>
      <c r="M116" s="28">
        <f t="shared" si="44"/>
        <v>680050</v>
      </c>
      <c r="N116" s="34">
        <v>0.7</v>
      </c>
      <c r="O116" s="34">
        <v>0.85</v>
      </c>
      <c r="P116" s="28">
        <f t="shared" si="45"/>
        <v>623157.5</v>
      </c>
      <c r="Q116" s="28">
        <f t="shared" si="46"/>
        <v>578042.5</v>
      </c>
      <c r="R116" s="28"/>
      <c r="S116" s="38">
        <v>766850</v>
      </c>
      <c r="T116" s="38">
        <v>13475</v>
      </c>
      <c r="U116" s="28"/>
      <c r="V116" s="28">
        <v>0</v>
      </c>
      <c r="W116" s="28">
        <v>0</v>
      </c>
      <c r="X116" s="28">
        <f t="shared" si="65"/>
        <v>420875</v>
      </c>
      <c r="Y116" s="28"/>
      <c r="Z116" s="57">
        <f t="shared" si="66"/>
        <v>341300</v>
      </c>
      <c r="AA116" s="57"/>
      <c r="AB116" s="64">
        <f t="shared" ref="AB115:AB122" si="69">ROUND(X116*0.811,-2)</f>
        <v>341300</v>
      </c>
      <c r="AC116" s="28">
        <f t="shared" si="67"/>
        <v>79575</v>
      </c>
      <c r="AD116" s="28">
        <f t="shared" si="68"/>
        <v>0</v>
      </c>
      <c r="AE116" s="58"/>
    </row>
    <row r="117" ht="30" customHeight="1" spans="1:31">
      <c r="A117" s="61">
        <v>615003</v>
      </c>
      <c r="B117" s="62" t="s">
        <v>166</v>
      </c>
      <c r="C117" s="62" t="s">
        <v>166</v>
      </c>
      <c r="D117" s="28">
        <v>2342</v>
      </c>
      <c r="E117" s="28">
        <v>0</v>
      </c>
      <c r="F117" s="28">
        <v>2412</v>
      </c>
      <c r="G117" s="28">
        <v>0</v>
      </c>
      <c r="H117" s="28">
        <f t="shared" si="37"/>
        <v>4098500</v>
      </c>
      <c r="I117" s="28">
        <f t="shared" si="41"/>
        <v>0</v>
      </c>
      <c r="J117" s="28">
        <f t="shared" si="38"/>
        <v>4221000</v>
      </c>
      <c r="K117" s="28">
        <f t="shared" si="42"/>
        <v>0</v>
      </c>
      <c r="L117" s="28">
        <f t="shared" si="43"/>
        <v>8319500</v>
      </c>
      <c r="M117" s="28">
        <f t="shared" si="44"/>
        <v>8442000</v>
      </c>
      <c r="N117" s="34">
        <v>0.7</v>
      </c>
      <c r="O117" s="34">
        <v>0.85</v>
      </c>
      <c r="P117" s="28">
        <f t="shared" si="45"/>
        <v>5823650</v>
      </c>
      <c r="Q117" s="28">
        <f t="shared" si="46"/>
        <v>7175700</v>
      </c>
      <c r="R117" s="28"/>
      <c r="S117" s="38">
        <v>4642750</v>
      </c>
      <c r="T117" s="38">
        <v>0</v>
      </c>
      <c r="U117" s="28"/>
      <c r="V117" s="28">
        <v>0</v>
      </c>
      <c r="W117" s="28">
        <v>0</v>
      </c>
      <c r="X117" s="28">
        <f t="shared" si="65"/>
        <v>8356600</v>
      </c>
      <c r="Y117" s="28"/>
      <c r="Z117" s="57">
        <f t="shared" si="66"/>
        <v>6777200</v>
      </c>
      <c r="AA117" s="57"/>
      <c r="AB117" s="64">
        <f t="shared" si="69"/>
        <v>6777200</v>
      </c>
      <c r="AC117" s="28">
        <f t="shared" si="67"/>
        <v>1579400</v>
      </c>
      <c r="AD117" s="28">
        <f t="shared" si="68"/>
        <v>0</v>
      </c>
      <c r="AE117" s="58"/>
    </row>
    <row r="118" ht="30" customHeight="1" spans="1:31">
      <c r="A118" s="61">
        <v>615003</v>
      </c>
      <c r="B118" s="62" t="s">
        <v>166</v>
      </c>
      <c r="C118" s="62" t="s">
        <v>167</v>
      </c>
      <c r="D118" s="28">
        <v>131</v>
      </c>
      <c r="E118" s="28">
        <v>0</v>
      </c>
      <c r="F118" s="28">
        <v>95</v>
      </c>
      <c r="G118" s="28">
        <v>0</v>
      </c>
      <c r="H118" s="28">
        <f t="shared" si="37"/>
        <v>229250</v>
      </c>
      <c r="I118" s="28">
        <f t="shared" si="41"/>
        <v>0</v>
      </c>
      <c r="J118" s="28">
        <f t="shared" si="38"/>
        <v>166250</v>
      </c>
      <c r="K118" s="28">
        <f t="shared" si="42"/>
        <v>0</v>
      </c>
      <c r="L118" s="28">
        <f t="shared" si="43"/>
        <v>395500</v>
      </c>
      <c r="M118" s="28">
        <f t="shared" si="44"/>
        <v>332500</v>
      </c>
      <c r="N118" s="34">
        <v>0.7</v>
      </c>
      <c r="O118" s="34">
        <v>0.85</v>
      </c>
      <c r="P118" s="28">
        <f t="shared" si="45"/>
        <v>276850</v>
      </c>
      <c r="Q118" s="28">
        <f t="shared" si="46"/>
        <v>282625</v>
      </c>
      <c r="R118" s="28"/>
      <c r="S118" s="38">
        <v>325850</v>
      </c>
      <c r="T118" s="38">
        <v>0</v>
      </c>
      <c r="U118" s="28"/>
      <c r="V118" s="28">
        <v>0</v>
      </c>
      <c r="W118" s="28">
        <v>0</v>
      </c>
      <c r="X118" s="28">
        <f t="shared" si="65"/>
        <v>233625</v>
      </c>
      <c r="Y118" s="28"/>
      <c r="Z118" s="57">
        <f t="shared" si="66"/>
        <v>189500</v>
      </c>
      <c r="AA118" s="57"/>
      <c r="AB118" s="64">
        <f t="shared" si="69"/>
        <v>189500</v>
      </c>
      <c r="AC118" s="28">
        <f t="shared" si="67"/>
        <v>44125</v>
      </c>
      <c r="AD118" s="28">
        <f t="shared" si="68"/>
        <v>0</v>
      </c>
      <c r="AE118" s="58"/>
    </row>
    <row r="119" ht="30" customHeight="1" spans="1:31">
      <c r="A119" s="26">
        <v>615004</v>
      </c>
      <c r="B119" s="27" t="s">
        <v>168</v>
      </c>
      <c r="C119" s="27" t="s">
        <v>168</v>
      </c>
      <c r="D119" s="28">
        <v>272</v>
      </c>
      <c r="E119" s="28">
        <v>0</v>
      </c>
      <c r="F119" s="28">
        <v>37</v>
      </c>
      <c r="G119" s="28">
        <v>0</v>
      </c>
      <c r="H119" s="28">
        <f t="shared" si="37"/>
        <v>476000</v>
      </c>
      <c r="I119" s="28">
        <f t="shared" si="41"/>
        <v>0</v>
      </c>
      <c r="J119" s="28">
        <f t="shared" si="38"/>
        <v>64750</v>
      </c>
      <c r="K119" s="28">
        <f t="shared" si="42"/>
        <v>0</v>
      </c>
      <c r="L119" s="28">
        <f t="shared" si="43"/>
        <v>540750</v>
      </c>
      <c r="M119" s="28">
        <f t="shared" si="44"/>
        <v>129500</v>
      </c>
      <c r="N119" s="34">
        <v>0.7</v>
      </c>
      <c r="O119" s="34">
        <v>0.85</v>
      </c>
      <c r="P119" s="28">
        <f t="shared" si="45"/>
        <v>378525</v>
      </c>
      <c r="Q119" s="28">
        <f t="shared" si="46"/>
        <v>110075</v>
      </c>
      <c r="R119" s="28"/>
      <c r="S119" s="38">
        <v>781550</v>
      </c>
      <c r="T119" s="38">
        <v>0</v>
      </c>
      <c r="U119" s="28"/>
      <c r="V119" s="28">
        <v>0</v>
      </c>
      <c r="W119" s="28">
        <v>0</v>
      </c>
      <c r="X119" s="28">
        <f t="shared" si="65"/>
        <v>0</v>
      </c>
      <c r="Y119" s="28"/>
      <c r="Z119" s="57">
        <f t="shared" si="66"/>
        <v>0</v>
      </c>
      <c r="AA119" s="57"/>
      <c r="AB119" s="64">
        <f t="shared" si="69"/>
        <v>0</v>
      </c>
      <c r="AC119" s="28">
        <f t="shared" si="67"/>
        <v>0</v>
      </c>
      <c r="AD119" s="28">
        <f t="shared" si="68"/>
        <v>292950</v>
      </c>
      <c r="AE119" s="58"/>
    </row>
    <row r="120" ht="30" customHeight="1" spans="1:31">
      <c r="A120" s="26">
        <v>615005</v>
      </c>
      <c r="B120" s="27" t="s">
        <v>169</v>
      </c>
      <c r="C120" s="27" t="s">
        <v>169</v>
      </c>
      <c r="D120" s="28">
        <v>121</v>
      </c>
      <c r="E120" s="28">
        <v>0</v>
      </c>
      <c r="F120" s="28">
        <v>69</v>
      </c>
      <c r="G120" s="28">
        <v>0</v>
      </c>
      <c r="H120" s="28">
        <f t="shared" si="37"/>
        <v>211750</v>
      </c>
      <c r="I120" s="28">
        <f t="shared" si="41"/>
        <v>0</v>
      </c>
      <c r="J120" s="28">
        <f t="shared" si="38"/>
        <v>120750</v>
      </c>
      <c r="K120" s="28">
        <f t="shared" si="42"/>
        <v>0</v>
      </c>
      <c r="L120" s="28">
        <f t="shared" si="43"/>
        <v>332500</v>
      </c>
      <c r="M120" s="28">
        <f t="shared" si="44"/>
        <v>241500</v>
      </c>
      <c r="N120" s="34">
        <v>0.7</v>
      </c>
      <c r="O120" s="34">
        <v>0.85</v>
      </c>
      <c r="P120" s="28">
        <f t="shared" si="45"/>
        <v>232750</v>
      </c>
      <c r="Q120" s="28">
        <f t="shared" si="46"/>
        <v>205275</v>
      </c>
      <c r="R120" s="28"/>
      <c r="S120" s="38">
        <v>298900</v>
      </c>
      <c r="T120" s="38">
        <v>0</v>
      </c>
      <c r="U120" s="28"/>
      <c r="V120" s="28">
        <v>0</v>
      </c>
      <c r="W120" s="28">
        <v>0</v>
      </c>
      <c r="X120" s="28">
        <f t="shared" si="65"/>
        <v>139125</v>
      </c>
      <c r="Y120" s="28"/>
      <c r="Z120" s="57">
        <f t="shared" si="66"/>
        <v>112800</v>
      </c>
      <c r="AA120" s="57"/>
      <c r="AB120" s="64">
        <f t="shared" si="69"/>
        <v>112800</v>
      </c>
      <c r="AC120" s="28">
        <f t="shared" si="67"/>
        <v>26325</v>
      </c>
      <c r="AD120" s="28">
        <f t="shared" si="68"/>
        <v>0</v>
      </c>
      <c r="AE120" s="58"/>
    </row>
    <row r="121" ht="30" customHeight="1" spans="1:31">
      <c r="A121" s="26">
        <v>615008</v>
      </c>
      <c r="B121" s="27" t="s">
        <v>170</v>
      </c>
      <c r="C121" s="27" t="s">
        <v>170</v>
      </c>
      <c r="D121" s="28">
        <v>1644</v>
      </c>
      <c r="E121" s="28">
        <v>6</v>
      </c>
      <c r="F121" s="28">
        <v>1680</v>
      </c>
      <c r="G121" s="28">
        <v>5</v>
      </c>
      <c r="H121" s="28">
        <f t="shared" si="37"/>
        <v>2877000</v>
      </c>
      <c r="I121" s="28">
        <f t="shared" si="41"/>
        <v>11550</v>
      </c>
      <c r="J121" s="28">
        <f t="shared" si="38"/>
        <v>2940000</v>
      </c>
      <c r="K121" s="28">
        <f t="shared" si="42"/>
        <v>9625</v>
      </c>
      <c r="L121" s="28">
        <f t="shared" si="43"/>
        <v>5838175</v>
      </c>
      <c r="M121" s="28">
        <f t="shared" si="44"/>
        <v>5899250</v>
      </c>
      <c r="N121" s="34">
        <v>0.7</v>
      </c>
      <c r="O121" s="34">
        <v>0.85</v>
      </c>
      <c r="P121" s="28">
        <f t="shared" si="45"/>
        <v>4086722.5</v>
      </c>
      <c r="Q121" s="28">
        <f t="shared" si="46"/>
        <v>5014362.5</v>
      </c>
      <c r="R121" s="28"/>
      <c r="S121" s="38">
        <v>4084150</v>
      </c>
      <c r="T121" s="38">
        <v>16170</v>
      </c>
      <c r="U121" s="28"/>
      <c r="V121" s="28">
        <v>0</v>
      </c>
      <c r="W121" s="28">
        <v>0</v>
      </c>
      <c r="X121" s="28">
        <f t="shared" si="65"/>
        <v>5000765</v>
      </c>
      <c r="Y121" s="28"/>
      <c r="Z121" s="57">
        <f t="shared" si="66"/>
        <v>4055600</v>
      </c>
      <c r="AA121" s="57"/>
      <c r="AB121" s="64">
        <f t="shared" si="69"/>
        <v>4055600</v>
      </c>
      <c r="AC121" s="28">
        <f t="shared" si="67"/>
        <v>945165</v>
      </c>
      <c r="AD121" s="28">
        <f t="shared" si="68"/>
        <v>0</v>
      </c>
      <c r="AE121" s="58"/>
    </row>
    <row r="122" ht="30" customHeight="1" spans="1:31">
      <c r="A122" s="26">
        <v>615009</v>
      </c>
      <c r="B122" s="27" t="s">
        <v>171</v>
      </c>
      <c r="C122" s="27" t="s">
        <v>171</v>
      </c>
      <c r="D122" s="28">
        <v>950</v>
      </c>
      <c r="E122" s="28">
        <v>0</v>
      </c>
      <c r="F122" s="28">
        <v>1198</v>
      </c>
      <c r="G122" s="28">
        <v>0</v>
      </c>
      <c r="H122" s="28">
        <f t="shared" si="37"/>
        <v>1662500</v>
      </c>
      <c r="I122" s="28">
        <f t="shared" si="41"/>
        <v>0</v>
      </c>
      <c r="J122" s="28">
        <f t="shared" si="38"/>
        <v>2096500</v>
      </c>
      <c r="K122" s="28">
        <f t="shared" si="42"/>
        <v>0</v>
      </c>
      <c r="L122" s="28">
        <f t="shared" si="43"/>
        <v>3759000</v>
      </c>
      <c r="M122" s="28">
        <f t="shared" si="44"/>
        <v>4193000</v>
      </c>
      <c r="N122" s="34">
        <v>0.7</v>
      </c>
      <c r="O122" s="34">
        <v>0.85</v>
      </c>
      <c r="P122" s="28">
        <f t="shared" si="45"/>
        <v>2631300</v>
      </c>
      <c r="Q122" s="28">
        <f t="shared" si="46"/>
        <v>3564050</v>
      </c>
      <c r="R122" s="28"/>
      <c r="S122" s="38">
        <v>2280950</v>
      </c>
      <c r="T122" s="38">
        <v>0</v>
      </c>
      <c r="U122" s="28"/>
      <c r="V122" s="28">
        <v>0</v>
      </c>
      <c r="W122" s="28">
        <v>0</v>
      </c>
      <c r="X122" s="28">
        <f t="shared" si="65"/>
        <v>3914400</v>
      </c>
      <c r="Y122" s="28"/>
      <c r="Z122" s="57">
        <f t="shared" si="66"/>
        <v>3174600</v>
      </c>
      <c r="AA122" s="57"/>
      <c r="AB122" s="64">
        <f t="shared" si="69"/>
        <v>3174600</v>
      </c>
      <c r="AC122" s="28">
        <f t="shared" si="67"/>
        <v>739800</v>
      </c>
      <c r="AD122" s="28">
        <f t="shared" si="68"/>
        <v>0</v>
      </c>
      <c r="AE122" s="58"/>
    </row>
    <row r="123" ht="30" customHeight="1" spans="1:31">
      <c r="A123" s="24">
        <v>615006</v>
      </c>
      <c r="B123" s="25" t="s">
        <v>172</v>
      </c>
      <c r="C123" s="25" t="s">
        <v>172</v>
      </c>
      <c r="D123" s="23">
        <f t="shared" ref="D123:AD123" si="70">D124</f>
        <v>1822</v>
      </c>
      <c r="E123" s="23">
        <f t="shared" si="70"/>
        <v>0</v>
      </c>
      <c r="F123" s="23">
        <f t="shared" si="70"/>
        <v>1823</v>
      </c>
      <c r="G123" s="23">
        <f t="shared" si="70"/>
        <v>0</v>
      </c>
      <c r="H123" s="23">
        <f t="shared" si="70"/>
        <v>3188500</v>
      </c>
      <c r="I123" s="23">
        <f t="shared" si="70"/>
        <v>0</v>
      </c>
      <c r="J123" s="23">
        <f t="shared" si="70"/>
        <v>3190250</v>
      </c>
      <c r="K123" s="23">
        <f t="shared" si="70"/>
        <v>0</v>
      </c>
      <c r="L123" s="23">
        <f t="shared" si="70"/>
        <v>6378750</v>
      </c>
      <c r="M123" s="23">
        <f t="shared" si="70"/>
        <v>6380500</v>
      </c>
      <c r="N123" s="23"/>
      <c r="O123" s="34"/>
      <c r="P123" s="23">
        <f t="shared" si="70"/>
        <v>4465125</v>
      </c>
      <c r="Q123" s="23">
        <f t="shared" si="70"/>
        <v>5423425</v>
      </c>
      <c r="R123" s="23">
        <f t="shared" si="70"/>
        <v>0</v>
      </c>
      <c r="S123" s="23">
        <f t="shared" si="70"/>
        <v>4669700</v>
      </c>
      <c r="T123" s="23">
        <f t="shared" si="70"/>
        <v>0</v>
      </c>
      <c r="U123" s="23">
        <f t="shared" si="70"/>
        <v>0</v>
      </c>
      <c r="V123" s="23">
        <f t="shared" si="70"/>
        <v>8085</v>
      </c>
      <c r="W123" s="23">
        <f t="shared" si="70"/>
        <v>0</v>
      </c>
      <c r="X123" s="23">
        <f t="shared" si="70"/>
        <v>5210765</v>
      </c>
      <c r="Y123" s="23">
        <f t="shared" si="70"/>
        <v>0</v>
      </c>
      <c r="Z123" s="55">
        <f t="shared" si="70"/>
        <v>4225900</v>
      </c>
      <c r="AA123" s="55">
        <f t="shared" si="70"/>
        <v>0</v>
      </c>
      <c r="AB123" s="55">
        <f t="shared" si="70"/>
        <v>4225900</v>
      </c>
      <c r="AC123" s="23">
        <f t="shared" si="70"/>
        <v>984865</v>
      </c>
      <c r="AD123" s="23">
        <f t="shared" si="70"/>
        <v>0</v>
      </c>
      <c r="AE123" s="56"/>
    </row>
    <row r="124" ht="30" customHeight="1" spans="1:31">
      <c r="A124" s="26">
        <v>615006</v>
      </c>
      <c r="B124" s="27" t="s">
        <v>172</v>
      </c>
      <c r="C124" s="27" t="s">
        <v>172</v>
      </c>
      <c r="D124" s="28">
        <v>1822</v>
      </c>
      <c r="E124" s="28">
        <v>0</v>
      </c>
      <c r="F124" s="28">
        <v>1823</v>
      </c>
      <c r="G124" s="28">
        <v>0</v>
      </c>
      <c r="H124" s="28">
        <f t="shared" si="37"/>
        <v>3188500</v>
      </c>
      <c r="I124" s="28">
        <f t="shared" si="41"/>
        <v>0</v>
      </c>
      <c r="J124" s="28">
        <f t="shared" si="38"/>
        <v>3190250</v>
      </c>
      <c r="K124" s="28">
        <f t="shared" si="42"/>
        <v>0</v>
      </c>
      <c r="L124" s="28">
        <f t="shared" si="43"/>
        <v>6378750</v>
      </c>
      <c r="M124" s="28">
        <f t="shared" si="44"/>
        <v>6380500</v>
      </c>
      <c r="N124" s="34">
        <v>0.7</v>
      </c>
      <c r="O124" s="34">
        <v>0.85</v>
      </c>
      <c r="P124" s="28">
        <f t="shared" si="45"/>
        <v>4465125</v>
      </c>
      <c r="Q124" s="28">
        <f t="shared" si="46"/>
        <v>5423425</v>
      </c>
      <c r="R124" s="28"/>
      <c r="S124" s="38">
        <v>4669700</v>
      </c>
      <c r="T124" s="38">
        <v>0</v>
      </c>
      <c r="U124" s="28"/>
      <c r="V124" s="28">
        <v>8085</v>
      </c>
      <c r="W124" s="28">
        <v>0</v>
      </c>
      <c r="X124" s="28">
        <f>ROUND(IF(P124+Q124+R124-S124-T124-U124-V124&lt;0,0,P124+Q124+R124-S124-T124-U124-V124),0)</f>
        <v>5210765</v>
      </c>
      <c r="Y124" s="28"/>
      <c r="Z124" s="57">
        <f>AA124+AB124</f>
        <v>4225900</v>
      </c>
      <c r="AA124" s="57"/>
      <c r="AB124" s="57">
        <f>ROUND(X124*0.811,-2)</f>
        <v>4225900</v>
      </c>
      <c r="AC124" s="28">
        <f>X124-Y124-Z124</f>
        <v>984865</v>
      </c>
      <c r="AD124" s="28">
        <f>ROUND(IF(P124+Q124+R124-S124-T124-U124-V124&lt;0,-(P124+Q124+R124-S124-T124-U124-V124),0),0)</f>
        <v>0</v>
      </c>
      <c r="AE124" s="58"/>
    </row>
    <row r="125" ht="30" customHeight="1" spans="1:31">
      <c r="A125" s="24">
        <v>615007</v>
      </c>
      <c r="B125" s="25" t="s">
        <v>173</v>
      </c>
      <c r="C125" s="25" t="s">
        <v>173</v>
      </c>
      <c r="D125" s="23">
        <f t="shared" ref="D125:AD125" si="71">D126</f>
        <v>1555</v>
      </c>
      <c r="E125" s="23">
        <f t="shared" si="71"/>
        <v>4</v>
      </c>
      <c r="F125" s="23">
        <f t="shared" si="71"/>
        <v>1453</v>
      </c>
      <c r="G125" s="23">
        <f t="shared" si="71"/>
        <v>3</v>
      </c>
      <c r="H125" s="23">
        <f t="shared" si="71"/>
        <v>2721250</v>
      </c>
      <c r="I125" s="23">
        <f t="shared" si="71"/>
        <v>7700</v>
      </c>
      <c r="J125" s="23">
        <f t="shared" si="71"/>
        <v>2542750</v>
      </c>
      <c r="K125" s="23">
        <f t="shared" si="71"/>
        <v>5775</v>
      </c>
      <c r="L125" s="23">
        <f t="shared" si="71"/>
        <v>5277475</v>
      </c>
      <c r="M125" s="23">
        <f t="shared" si="71"/>
        <v>5097050</v>
      </c>
      <c r="N125" s="23"/>
      <c r="O125" s="34"/>
      <c r="P125" s="23">
        <f t="shared" si="71"/>
        <v>3694232.5</v>
      </c>
      <c r="Q125" s="23">
        <f t="shared" si="71"/>
        <v>4332492.5</v>
      </c>
      <c r="R125" s="23">
        <f t="shared" si="71"/>
        <v>0</v>
      </c>
      <c r="S125" s="23">
        <f t="shared" si="71"/>
        <v>3275650</v>
      </c>
      <c r="T125" s="23">
        <f t="shared" si="71"/>
        <v>8085</v>
      </c>
      <c r="U125" s="23">
        <f t="shared" si="71"/>
        <v>0</v>
      </c>
      <c r="V125" s="23">
        <f t="shared" si="71"/>
        <v>0</v>
      </c>
      <c r="W125" s="23">
        <f t="shared" si="71"/>
        <v>0</v>
      </c>
      <c r="X125" s="23">
        <f t="shared" si="71"/>
        <v>4742990</v>
      </c>
      <c r="Y125" s="23">
        <f t="shared" si="71"/>
        <v>0</v>
      </c>
      <c r="Z125" s="55">
        <f t="shared" si="71"/>
        <v>3846600</v>
      </c>
      <c r="AA125" s="55">
        <f t="shared" si="71"/>
        <v>0</v>
      </c>
      <c r="AB125" s="55">
        <f t="shared" si="71"/>
        <v>3846600</v>
      </c>
      <c r="AC125" s="23">
        <f t="shared" si="71"/>
        <v>896390</v>
      </c>
      <c r="AD125" s="23">
        <f t="shared" si="71"/>
        <v>0</v>
      </c>
      <c r="AE125" s="56"/>
    </row>
    <row r="126" ht="30" customHeight="1" spans="1:31">
      <c r="A126" s="26">
        <v>615007</v>
      </c>
      <c r="B126" s="27" t="s">
        <v>173</v>
      </c>
      <c r="C126" s="27" t="s">
        <v>173</v>
      </c>
      <c r="D126" s="28">
        <v>1555</v>
      </c>
      <c r="E126" s="28">
        <v>4</v>
      </c>
      <c r="F126" s="28">
        <v>1453</v>
      </c>
      <c r="G126" s="28">
        <v>3</v>
      </c>
      <c r="H126" s="28">
        <f t="shared" si="37"/>
        <v>2721250</v>
      </c>
      <c r="I126" s="28">
        <f t="shared" si="41"/>
        <v>7700</v>
      </c>
      <c r="J126" s="28">
        <f t="shared" si="38"/>
        <v>2542750</v>
      </c>
      <c r="K126" s="28">
        <f t="shared" si="42"/>
        <v>5775</v>
      </c>
      <c r="L126" s="28">
        <f t="shared" si="43"/>
        <v>5277475</v>
      </c>
      <c r="M126" s="28">
        <f t="shared" si="44"/>
        <v>5097050</v>
      </c>
      <c r="N126" s="34">
        <v>0.7</v>
      </c>
      <c r="O126" s="34">
        <v>0.85</v>
      </c>
      <c r="P126" s="28">
        <f t="shared" si="45"/>
        <v>3694232.5</v>
      </c>
      <c r="Q126" s="28">
        <f t="shared" si="46"/>
        <v>4332492.5</v>
      </c>
      <c r="R126" s="28"/>
      <c r="S126" s="38">
        <v>3275650</v>
      </c>
      <c r="T126" s="38">
        <v>8085</v>
      </c>
      <c r="U126" s="28"/>
      <c r="V126" s="28">
        <v>0</v>
      </c>
      <c r="W126" s="28">
        <v>0</v>
      </c>
      <c r="X126" s="28">
        <f>ROUND(IF(P126+Q126+R126-S126-T126-U126-V126&lt;0,0,P126+Q126+R126-S126-T126-U126-V126),0)</f>
        <v>4742990</v>
      </c>
      <c r="Y126" s="28"/>
      <c r="Z126" s="57">
        <f>AA126+AB126</f>
        <v>3846600</v>
      </c>
      <c r="AA126" s="57"/>
      <c r="AB126" s="57">
        <f>ROUND(X126*0.811,-2)</f>
        <v>3846600</v>
      </c>
      <c r="AC126" s="28">
        <f>X126-Y126-Z126</f>
        <v>896390</v>
      </c>
      <c r="AD126" s="28">
        <f>ROUND(IF(P126+Q126+R126-S126-T126-U126-V126&lt;0,-(P126+Q126+R126-S126-T126-U126-V126),0),0)</f>
        <v>0</v>
      </c>
      <c r="AE126" s="58"/>
    </row>
    <row r="127" ht="30" customHeight="1" spans="1:31">
      <c r="A127" s="24">
        <v>615010</v>
      </c>
      <c r="B127" s="25" t="s">
        <v>174</v>
      </c>
      <c r="C127" s="25" t="s">
        <v>174</v>
      </c>
      <c r="D127" s="23">
        <f t="shared" ref="D127:AD127" si="72">D128</f>
        <v>1196</v>
      </c>
      <c r="E127" s="23">
        <f t="shared" si="72"/>
        <v>0</v>
      </c>
      <c r="F127" s="23">
        <f t="shared" si="72"/>
        <v>1389</v>
      </c>
      <c r="G127" s="23">
        <f t="shared" si="72"/>
        <v>0</v>
      </c>
      <c r="H127" s="23">
        <f t="shared" si="72"/>
        <v>2093000</v>
      </c>
      <c r="I127" s="23">
        <f t="shared" si="72"/>
        <v>0</v>
      </c>
      <c r="J127" s="23">
        <f t="shared" si="72"/>
        <v>2430750</v>
      </c>
      <c r="K127" s="23">
        <f t="shared" si="72"/>
        <v>0</v>
      </c>
      <c r="L127" s="23">
        <f t="shared" si="72"/>
        <v>4523750</v>
      </c>
      <c r="M127" s="23">
        <f t="shared" si="72"/>
        <v>4861500</v>
      </c>
      <c r="N127" s="23"/>
      <c r="O127" s="34"/>
      <c r="P127" s="23">
        <f t="shared" si="72"/>
        <v>3166625</v>
      </c>
      <c r="Q127" s="23">
        <f t="shared" si="72"/>
        <v>4132275</v>
      </c>
      <c r="R127" s="23">
        <f t="shared" si="72"/>
        <v>0</v>
      </c>
      <c r="S127" s="23">
        <f t="shared" si="72"/>
        <v>3096800</v>
      </c>
      <c r="T127" s="23">
        <f t="shared" si="72"/>
        <v>0</v>
      </c>
      <c r="U127" s="23">
        <f t="shared" si="72"/>
        <v>0</v>
      </c>
      <c r="V127" s="23">
        <f t="shared" si="72"/>
        <v>0</v>
      </c>
      <c r="W127" s="23">
        <f t="shared" si="72"/>
        <v>0</v>
      </c>
      <c r="X127" s="23">
        <f t="shared" si="72"/>
        <v>4202100</v>
      </c>
      <c r="Y127" s="23">
        <f t="shared" si="72"/>
        <v>0</v>
      </c>
      <c r="Z127" s="55">
        <f t="shared" si="72"/>
        <v>3407900</v>
      </c>
      <c r="AA127" s="55">
        <f t="shared" si="72"/>
        <v>0</v>
      </c>
      <c r="AB127" s="55">
        <f t="shared" si="72"/>
        <v>3407900</v>
      </c>
      <c r="AC127" s="23">
        <f t="shared" si="72"/>
        <v>794200</v>
      </c>
      <c r="AD127" s="23">
        <f t="shared" si="72"/>
        <v>0</v>
      </c>
      <c r="AE127" s="56"/>
    </row>
    <row r="128" ht="30" customHeight="1" spans="1:31">
      <c r="A128" s="26">
        <v>615010</v>
      </c>
      <c r="B128" s="27" t="s">
        <v>174</v>
      </c>
      <c r="C128" s="27" t="s">
        <v>174</v>
      </c>
      <c r="D128" s="28">
        <v>1196</v>
      </c>
      <c r="E128" s="28">
        <v>0</v>
      </c>
      <c r="F128" s="28">
        <v>1389</v>
      </c>
      <c r="G128" s="28">
        <v>0</v>
      </c>
      <c r="H128" s="28">
        <f t="shared" si="37"/>
        <v>2093000</v>
      </c>
      <c r="I128" s="28">
        <f t="shared" si="41"/>
        <v>0</v>
      </c>
      <c r="J128" s="28">
        <f t="shared" si="38"/>
        <v>2430750</v>
      </c>
      <c r="K128" s="28">
        <f t="shared" si="42"/>
        <v>0</v>
      </c>
      <c r="L128" s="28">
        <f t="shared" si="43"/>
        <v>4523750</v>
      </c>
      <c r="M128" s="28">
        <f t="shared" si="44"/>
        <v>4861500</v>
      </c>
      <c r="N128" s="34">
        <v>0.7</v>
      </c>
      <c r="O128" s="34">
        <v>0.85</v>
      </c>
      <c r="P128" s="28">
        <f t="shared" si="45"/>
        <v>3166625</v>
      </c>
      <c r="Q128" s="28">
        <f t="shared" si="46"/>
        <v>4132275</v>
      </c>
      <c r="R128" s="28"/>
      <c r="S128" s="38">
        <v>3096800</v>
      </c>
      <c r="T128" s="38">
        <v>0</v>
      </c>
      <c r="U128" s="28"/>
      <c r="V128" s="28">
        <v>0</v>
      </c>
      <c r="W128" s="28">
        <v>0</v>
      </c>
      <c r="X128" s="28">
        <f>ROUND(IF(P128+Q128+R128-S128-T128-U128-V128&lt;0,0,P128+Q128+R128-S128-T128-U128-V128),0)</f>
        <v>4202100</v>
      </c>
      <c r="Y128" s="28"/>
      <c r="Z128" s="57">
        <f>AA128+AB128</f>
        <v>3407900</v>
      </c>
      <c r="AA128" s="57"/>
      <c r="AB128" s="57">
        <f>ROUND(X128*0.811,-2)</f>
        <v>3407900</v>
      </c>
      <c r="AC128" s="28">
        <f>X128-Y128-Z128</f>
        <v>794200</v>
      </c>
      <c r="AD128" s="28">
        <f>ROUND(IF(P128+Q128+R128-S128-T128-U128-V128&lt;0,-(P128+Q128+R128-S128-T128-U128-V128),0),0)</f>
        <v>0</v>
      </c>
      <c r="AE128" s="58"/>
    </row>
    <row r="129" ht="30" customHeight="1" spans="1:31">
      <c r="A129" s="24">
        <v>616</v>
      </c>
      <c r="B129" s="25" t="s">
        <v>175</v>
      </c>
      <c r="C129" s="25" t="s">
        <v>175</v>
      </c>
      <c r="D129" s="23">
        <f t="shared" ref="D129:AD129" si="73">SUM(D130:D131)</f>
        <v>28714</v>
      </c>
      <c r="E129" s="23">
        <f t="shared" si="73"/>
        <v>69</v>
      </c>
      <c r="F129" s="23">
        <f t="shared" si="73"/>
        <v>34050</v>
      </c>
      <c r="G129" s="23">
        <f t="shared" si="73"/>
        <v>76</v>
      </c>
      <c r="H129" s="23">
        <f t="shared" si="73"/>
        <v>50249500</v>
      </c>
      <c r="I129" s="23">
        <f t="shared" si="73"/>
        <v>132825</v>
      </c>
      <c r="J129" s="23">
        <f t="shared" si="73"/>
        <v>59587500</v>
      </c>
      <c r="K129" s="23">
        <f t="shared" si="73"/>
        <v>146300</v>
      </c>
      <c r="L129" s="23">
        <f t="shared" si="73"/>
        <v>110116125</v>
      </c>
      <c r="M129" s="23">
        <f t="shared" si="73"/>
        <v>119467600</v>
      </c>
      <c r="N129" s="23"/>
      <c r="O129" s="34"/>
      <c r="P129" s="23">
        <f t="shared" si="73"/>
        <v>77081287.5</v>
      </c>
      <c r="Q129" s="23">
        <f t="shared" si="73"/>
        <v>101547460</v>
      </c>
      <c r="R129" s="23">
        <f t="shared" si="73"/>
        <v>0</v>
      </c>
      <c r="S129" s="23">
        <f t="shared" si="73"/>
        <v>72929150</v>
      </c>
      <c r="T129" s="23">
        <f t="shared" si="73"/>
        <v>188650</v>
      </c>
      <c r="U129" s="23">
        <f t="shared" si="73"/>
        <v>0</v>
      </c>
      <c r="V129" s="23">
        <f t="shared" si="73"/>
        <v>0</v>
      </c>
      <c r="W129" s="23">
        <f t="shared" si="73"/>
        <v>0</v>
      </c>
      <c r="X129" s="23">
        <f t="shared" si="73"/>
        <v>105510948</v>
      </c>
      <c r="Y129" s="23">
        <f t="shared" si="73"/>
        <v>0</v>
      </c>
      <c r="Z129" s="55">
        <f t="shared" si="73"/>
        <v>85569400</v>
      </c>
      <c r="AA129" s="55">
        <f t="shared" si="73"/>
        <v>0</v>
      </c>
      <c r="AB129" s="55">
        <f t="shared" si="73"/>
        <v>85569400</v>
      </c>
      <c r="AC129" s="23">
        <f t="shared" si="73"/>
        <v>19941548</v>
      </c>
      <c r="AD129" s="23">
        <f t="shared" si="73"/>
        <v>0</v>
      </c>
      <c r="AE129" s="56"/>
    </row>
    <row r="130" ht="30" customHeight="1" spans="1:31">
      <c r="A130" s="26">
        <v>616001</v>
      </c>
      <c r="B130" s="27" t="s">
        <v>176</v>
      </c>
      <c r="C130" s="27" t="s">
        <v>177</v>
      </c>
      <c r="D130" s="28">
        <v>15489</v>
      </c>
      <c r="E130" s="28">
        <v>69</v>
      </c>
      <c r="F130" s="28">
        <v>20076</v>
      </c>
      <c r="G130" s="28">
        <v>76</v>
      </c>
      <c r="H130" s="28">
        <f t="shared" si="37"/>
        <v>27105750</v>
      </c>
      <c r="I130" s="28">
        <f t="shared" si="41"/>
        <v>132825</v>
      </c>
      <c r="J130" s="28">
        <f t="shared" si="38"/>
        <v>35133000</v>
      </c>
      <c r="K130" s="28">
        <f t="shared" si="42"/>
        <v>146300</v>
      </c>
      <c r="L130" s="28">
        <f t="shared" si="43"/>
        <v>62517875</v>
      </c>
      <c r="M130" s="28">
        <f t="shared" si="44"/>
        <v>70558600</v>
      </c>
      <c r="N130" s="34">
        <v>0.7</v>
      </c>
      <c r="O130" s="34">
        <v>0.85</v>
      </c>
      <c r="P130" s="28">
        <f t="shared" si="45"/>
        <v>43762512.5</v>
      </c>
      <c r="Q130" s="28">
        <f t="shared" si="46"/>
        <v>59974810</v>
      </c>
      <c r="R130" s="28"/>
      <c r="S130" s="38">
        <v>39937450</v>
      </c>
      <c r="T130" s="38">
        <v>188650</v>
      </c>
      <c r="U130" s="28"/>
      <c r="V130" s="28">
        <v>0</v>
      </c>
      <c r="W130" s="28">
        <v>0</v>
      </c>
      <c r="X130" s="28">
        <f>ROUND(IF(P130+Q130+R130-S130-T130-U130-V130&lt;0,0,P130+Q130+R130-S130-T130-U130-V130),0)</f>
        <v>63611223</v>
      </c>
      <c r="Y130" s="28"/>
      <c r="Z130" s="57">
        <f>AA130+AB130</f>
        <v>51588700</v>
      </c>
      <c r="AA130" s="57"/>
      <c r="AB130" s="57">
        <f>ROUND(X130*0.811,-2)</f>
        <v>51588700</v>
      </c>
      <c r="AC130" s="28">
        <f>X130-Y130-Z130</f>
        <v>12022523</v>
      </c>
      <c r="AD130" s="28">
        <f>ROUND(IF(P130+Q130+R130-S130-T130-U130-V130&lt;0,-(P130+Q130+R130-S130-T130-U130-V130),0),0)</f>
        <v>0</v>
      </c>
      <c r="AE130" s="58"/>
    </row>
    <row r="131" ht="30" customHeight="1" spans="1:31">
      <c r="A131" s="26">
        <v>616004</v>
      </c>
      <c r="B131" s="27" t="s">
        <v>178</v>
      </c>
      <c r="C131" s="27" t="s">
        <v>178</v>
      </c>
      <c r="D131" s="28">
        <v>13225</v>
      </c>
      <c r="E131" s="28">
        <v>0</v>
      </c>
      <c r="F131" s="28">
        <v>13974</v>
      </c>
      <c r="G131" s="28">
        <v>0</v>
      </c>
      <c r="H131" s="28">
        <f t="shared" si="37"/>
        <v>23143750</v>
      </c>
      <c r="I131" s="28">
        <f t="shared" si="41"/>
        <v>0</v>
      </c>
      <c r="J131" s="28">
        <f t="shared" si="38"/>
        <v>24454500</v>
      </c>
      <c r="K131" s="28">
        <f t="shared" si="42"/>
        <v>0</v>
      </c>
      <c r="L131" s="28">
        <f t="shared" si="43"/>
        <v>47598250</v>
      </c>
      <c r="M131" s="28">
        <f t="shared" si="44"/>
        <v>48909000</v>
      </c>
      <c r="N131" s="34">
        <v>0.7</v>
      </c>
      <c r="O131" s="34">
        <v>0.85</v>
      </c>
      <c r="P131" s="28">
        <f t="shared" si="45"/>
        <v>33318775</v>
      </c>
      <c r="Q131" s="28">
        <f t="shared" si="46"/>
        <v>41572650</v>
      </c>
      <c r="R131" s="28"/>
      <c r="S131" s="38">
        <v>32991700</v>
      </c>
      <c r="T131" s="38">
        <v>0</v>
      </c>
      <c r="U131" s="28"/>
      <c r="V131" s="28">
        <v>0</v>
      </c>
      <c r="W131" s="28">
        <v>0</v>
      </c>
      <c r="X131" s="28">
        <f>ROUND(IF(P131+Q131+R131-S131-T131-U131-V131&lt;0,0,P131+Q131+R131-S131-T131-U131-V131),0)</f>
        <v>41899725</v>
      </c>
      <c r="Y131" s="28"/>
      <c r="Z131" s="57">
        <f>AA131+AB131</f>
        <v>33980700</v>
      </c>
      <c r="AA131" s="57"/>
      <c r="AB131" s="57">
        <f>ROUND(X131*0.811,-2)</f>
        <v>33980700</v>
      </c>
      <c r="AC131" s="28">
        <f>X131-Y131-Z131</f>
        <v>7919025</v>
      </c>
      <c r="AD131" s="28">
        <f>ROUND(IF(P131+Q131+R131-S131-T131-U131-V131&lt;0,-(P131+Q131+R131-S131-T131-U131-V131),0),0)</f>
        <v>0</v>
      </c>
      <c r="AE131" s="58"/>
    </row>
    <row r="132" ht="30" customHeight="1" spans="1:31">
      <c r="A132" s="24">
        <v>616006</v>
      </c>
      <c r="B132" s="25" t="s">
        <v>179</v>
      </c>
      <c r="C132" s="25" t="s">
        <v>179</v>
      </c>
      <c r="D132" s="23">
        <f t="shared" ref="D132:AD132" si="74">D133</f>
        <v>4593</v>
      </c>
      <c r="E132" s="23">
        <f t="shared" si="74"/>
        <v>8</v>
      </c>
      <c r="F132" s="23">
        <f t="shared" si="74"/>
        <v>6337</v>
      </c>
      <c r="G132" s="23">
        <f t="shared" si="74"/>
        <v>8</v>
      </c>
      <c r="H132" s="23">
        <f t="shared" si="74"/>
        <v>8037750</v>
      </c>
      <c r="I132" s="23">
        <f t="shared" si="74"/>
        <v>15400</v>
      </c>
      <c r="J132" s="23">
        <f t="shared" si="74"/>
        <v>11089750</v>
      </c>
      <c r="K132" s="23">
        <f t="shared" si="74"/>
        <v>15400</v>
      </c>
      <c r="L132" s="23">
        <f t="shared" si="74"/>
        <v>19158300</v>
      </c>
      <c r="M132" s="23">
        <f t="shared" si="74"/>
        <v>22210300</v>
      </c>
      <c r="N132" s="23"/>
      <c r="O132" s="34"/>
      <c r="P132" s="23">
        <f t="shared" si="74"/>
        <v>13410810</v>
      </c>
      <c r="Q132" s="23">
        <f t="shared" si="74"/>
        <v>18878755</v>
      </c>
      <c r="R132" s="23">
        <f t="shared" si="74"/>
        <v>0</v>
      </c>
      <c r="S132" s="23">
        <f t="shared" si="74"/>
        <v>6441050</v>
      </c>
      <c r="T132" s="23">
        <f t="shared" si="74"/>
        <v>5390</v>
      </c>
      <c r="U132" s="23">
        <f t="shared" si="74"/>
        <v>0</v>
      </c>
      <c r="V132" s="23">
        <f t="shared" si="74"/>
        <v>0</v>
      </c>
      <c r="W132" s="23">
        <f t="shared" si="74"/>
        <v>0</v>
      </c>
      <c r="X132" s="23">
        <f t="shared" si="74"/>
        <v>25843125</v>
      </c>
      <c r="Y132" s="23">
        <f t="shared" si="74"/>
        <v>0</v>
      </c>
      <c r="Z132" s="55">
        <f t="shared" si="74"/>
        <v>20958800</v>
      </c>
      <c r="AA132" s="55">
        <f t="shared" si="74"/>
        <v>0</v>
      </c>
      <c r="AB132" s="55">
        <f t="shared" si="74"/>
        <v>20958800</v>
      </c>
      <c r="AC132" s="23">
        <f t="shared" si="74"/>
        <v>4884325</v>
      </c>
      <c r="AD132" s="23">
        <f t="shared" si="74"/>
        <v>0</v>
      </c>
      <c r="AE132" s="56"/>
    </row>
    <row r="133" ht="30" customHeight="1" spans="1:31">
      <c r="A133" s="26">
        <v>616006</v>
      </c>
      <c r="B133" s="27" t="s">
        <v>179</v>
      </c>
      <c r="C133" s="27" t="s">
        <v>179</v>
      </c>
      <c r="D133" s="28">
        <v>4593</v>
      </c>
      <c r="E133" s="28">
        <v>8</v>
      </c>
      <c r="F133" s="28">
        <v>6337</v>
      </c>
      <c r="G133" s="28">
        <v>8</v>
      </c>
      <c r="H133" s="28">
        <f t="shared" ref="H133:H188" si="75">D133*3500/2</f>
        <v>8037750</v>
      </c>
      <c r="I133" s="28">
        <f t="shared" si="41"/>
        <v>15400</v>
      </c>
      <c r="J133" s="28">
        <f t="shared" ref="J133:J188" si="76">F133*3500/2</f>
        <v>11089750</v>
      </c>
      <c r="K133" s="28">
        <f t="shared" si="42"/>
        <v>15400</v>
      </c>
      <c r="L133" s="28">
        <f t="shared" si="43"/>
        <v>19158300</v>
      </c>
      <c r="M133" s="28">
        <f t="shared" si="44"/>
        <v>22210300</v>
      </c>
      <c r="N133" s="34">
        <v>0.7</v>
      </c>
      <c r="O133" s="34">
        <v>0.85</v>
      </c>
      <c r="P133" s="28">
        <f t="shared" si="45"/>
        <v>13410810</v>
      </c>
      <c r="Q133" s="28">
        <f t="shared" si="46"/>
        <v>18878755</v>
      </c>
      <c r="R133" s="28"/>
      <c r="S133" s="38">
        <v>6441050</v>
      </c>
      <c r="T133" s="38">
        <v>5390</v>
      </c>
      <c r="U133" s="28"/>
      <c r="V133" s="28">
        <v>0</v>
      </c>
      <c r="W133" s="28">
        <v>0</v>
      </c>
      <c r="X133" s="28">
        <f>ROUND(IF(P133+Q133+R133-S133-T133-U133-V133&lt;0,0,P133+Q133+R133-S133-T133-U133-V133),0)</f>
        <v>25843125</v>
      </c>
      <c r="Y133" s="28"/>
      <c r="Z133" s="57">
        <f>AA133+AB133</f>
        <v>20958800</v>
      </c>
      <c r="AA133" s="57"/>
      <c r="AB133" s="57">
        <f>ROUND(X133*0.811,-2)</f>
        <v>20958800</v>
      </c>
      <c r="AC133" s="28">
        <f>X133-Y133-Z133</f>
        <v>4884325</v>
      </c>
      <c r="AD133" s="28">
        <f>ROUND(IF(P133+Q133+R133-S133-T133-U133-V133&lt;0,-(P133+Q133+R133-S133-T133-U133-V133),0),0)</f>
        <v>0</v>
      </c>
      <c r="AE133" s="58"/>
    </row>
    <row r="134" ht="30" customHeight="1" spans="1:31">
      <c r="A134" s="24">
        <v>616005</v>
      </c>
      <c r="B134" s="25" t="s">
        <v>180</v>
      </c>
      <c r="C134" s="25" t="s">
        <v>180</v>
      </c>
      <c r="D134" s="23">
        <f t="shared" ref="D134:AD134" si="77">D135</f>
        <v>10104</v>
      </c>
      <c r="E134" s="23">
        <f t="shared" si="77"/>
        <v>1</v>
      </c>
      <c r="F134" s="23">
        <f t="shared" si="77"/>
        <v>11037</v>
      </c>
      <c r="G134" s="23">
        <f t="shared" si="77"/>
        <v>1</v>
      </c>
      <c r="H134" s="23">
        <f t="shared" si="77"/>
        <v>17682000</v>
      </c>
      <c r="I134" s="23">
        <f t="shared" si="77"/>
        <v>1925</v>
      </c>
      <c r="J134" s="23">
        <f t="shared" si="77"/>
        <v>19314750</v>
      </c>
      <c r="K134" s="23">
        <f t="shared" si="77"/>
        <v>1925</v>
      </c>
      <c r="L134" s="23">
        <f t="shared" si="77"/>
        <v>37000600</v>
      </c>
      <c r="M134" s="23">
        <f t="shared" si="77"/>
        <v>38633350</v>
      </c>
      <c r="N134" s="23"/>
      <c r="O134" s="34"/>
      <c r="P134" s="23">
        <f t="shared" si="77"/>
        <v>25900420</v>
      </c>
      <c r="Q134" s="23">
        <f t="shared" si="77"/>
        <v>32838347.5</v>
      </c>
      <c r="R134" s="23">
        <f t="shared" si="77"/>
        <v>0</v>
      </c>
      <c r="S134" s="23">
        <f t="shared" si="77"/>
        <v>24828300</v>
      </c>
      <c r="T134" s="23">
        <f t="shared" si="77"/>
        <v>0</v>
      </c>
      <c r="U134" s="23">
        <f t="shared" si="77"/>
        <v>0</v>
      </c>
      <c r="V134" s="23">
        <f t="shared" si="77"/>
        <v>0</v>
      </c>
      <c r="W134" s="23">
        <f t="shared" si="77"/>
        <v>0</v>
      </c>
      <c r="X134" s="23">
        <f t="shared" si="77"/>
        <v>33910468</v>
      </c>
      <c r="Y134" s="23">
        <f t="shared" si="77"/>
        <v>0</v>
      </c>
      <c r="Z134" s="55">
        <f t="shared" si="77"/>
        <v>27501400</v>
      </c>
      <c r="AA134" s="55">
        <f t="shared" si="77"/>
        <v>0</v>
      </c>
      <c r="AB134" s="55">
        <f t="shared" si="77"/>
        <v>27501400</v>
      </c>
      <c r="AC134" s="23">
        <f t="shared" si="77"/>
        <v>6409068</v>
      </c>
      <c r="AD134" s="23">
        <f t="shared" si="77"/>
        <v>0</v>
      </c>
      <c r="AE134" s="56"/>
    </row>
    <row r="135" ht="30" customHeight="1" spans="1:31">
      <c r="A135" s="26">
        <v>616005</v>
      </c>
      <c r="B135" s="27" t="s">
        <v>180</v>
      </c>
      <c r="C135" s="27" t="s">
        <v>180</v>
      </c>
      <c r="D135" s="28">
        <v>10104</v>
      </c>
      <c r="E135" s="28">
        <v>1</v>
      </c>
      <c r="F135" s="28">
        <v>11037</v>
      </c>
      <c r="G135" s="28">
        <v>1</v>
      </c>
      <c r="H135" s="28">
        <f t="shared" si="75"/>
        <v>17682000</v>
      </c>
      <c r="I135" s="28">
        <f t="shared" si="41"/>
        <v>1925</v>
      </c>
      <c r="J135" s="28">
        <f t="shared" si="76"/>
        <v>19314750</v>
      </c>
      <c r="K135" s="28">
        <f t="shared" si="42"/>
        <v>1925</v>
      </c>
      <c r="L135" s="28">
        <f t="shared" si="43"/>
        <v>37000600</v>
      </c>
      <c r="M135" s="28">
        <f t="shared" si="44"/>
        <v>38633350</v>
      </c>
      <c r="N135" s="34">
        <v>0.7</v>
      </c>
      <c r="O135" s="34">
        <v>0.85</v>
      </c>
      <c r="P135" s="28">
        <f t="shared" si="45"/>
        <v>25900420</v>
      </c>
      <c r="Q135" s="28">
        <f t="shared" si="46"/>
        <v>32838347.5</v>
      </c>
      <c r="R135" s="28"/>
      <c r="S135" s="38">
        <v>24828300</v>
      </c>
      <c r="T135" s="38">
        <v>0</v>
      </c>
      <c r="U135" s="28"/>
      <c r="V135" s="28">
        <v>0</v>
      </c>
      <c r="W135" s="28">
        <v>0</v>
      </c>
      <c r="X135" s="28">
        <f>ROUND(IF(P135+Q135+R135-S135-T135-U135-V135&lt;0,0,P135+Q135+R135-S135-T135-U135-V135),0)</f>
        <v>33910468</v>
      </c>
      <c r="Y135" s="28"/>
      <c r="Z135" s="57">
        <f>AA135+AB135</f>
        <v>27501400</v>
      </c>
      <c r="AA135" s="57"/>
      <c r="AB135" s="57">
        <f>ROUND(X135*0.811,-2)</f>
        <v>27501400</v>
      </c>
      <c r="AC135" s="28">
        <f>X135-Y135-Z135</f>
        <v>6409068</v>
      </c>
      <c r="AD135" s="28">
        <f>ROUND(IF(P135+Q135+R135-S135-T135-U135-V135&lt;0,-(P135+Q135+R135-S135-T135-U135-V135),0),0)</f>
        <v>0</v>
      </c>
      <c r="AE135" s="58"/>
    </row>
    <row r="136" ht="30" customHeight="1" spans="1:31">
      <c r="A136" s="24">
        <v>617</v>
      </c>
      <c r="B136" s="25" t="s">
        <v>181</v>
      </c>
      <c r="C136" s="25" t="s">
        <v>181</v>
      </c>
      <c r="D136" s="23">
        <f t="shared" ref="D136:AD136" si="78">SUM(D137:D141)</f>
        <v>39611</v>
      </c>
      <c r="E136" s="23">
        <f t="shared" si="78"/>
        <v>71</v>
      </c>
      <c r="F136" s="23">
        <f t="shared" si="78"/>
        <v>44788</v>
      </c>
      <c r="G136" s="23">
        <f t="shared" si="78"/>
        <v>72</v>
      </c>
      <c r="H136" s="23">
        <f t="shared" si="78"/>
        <v>69319250</v>
      </c>
      <c r="I136" s="23">
        <f t="shared" si="78"/>
        <v>136675</v>
      </c>
      <c r="J136" s="23">
        <f t="shared" si="78"/>
        <v>78379000</v>
      </c>
      <c r="K136" s="23">
        <f t="shared" si="78"/>
        <v>138600</v>
      </c>
      <c r="L136" s="23">
        <f t="shared" si="78"/>
        <v>147973525</v>
      </c>
      <c r="M136" s="23">
        <f t="shared" si="78"/>
        <v>157035200</v>
      </c>
      <c r="N136" s="23"/>
      <c r="O136" s="34"/>
      <c r="P136" s="23">
        <f t="shared" si="78"/>
        <v>103581467.5</v>
      </c>
      <c r="Q136" s="23">
        <f t="shared" si="78"/>
        <v>102072880</v>
      </c>
      <c r="R136" s="23">
        <f t="shared" si="78"/>
        <v>0</v>
      </c>
      <c r="S136" s="23">
        <f t="shared" si="78"/>
        <v>106677900</v>
      </c>
      <c r="T136" s="23">
        <f t="shared" si="78"/>
        <v>199430</v>
      </c>
      <c r="U136" s="23">
        <f t="shared" si="78"/>
        <v>74900</v>
      </c>
      <c r="V136" s="23">
        <f t="shared" si="78"/>
        <v>2695</v>
      </c>
      <c r="W136" s="23">
        <f t="shared" si="78"/>
        <v>0</v>
      </c>
      <c r="X136" s="23">
        <f t="shared" si="78"/>
        <v>98814294</v>
      </c>
      <c r="Y136" s="23">
        <f t="shared" si="78"/>
        <v>0</v>
      </c>
      <c r="Z136" s="55">
        <f t="shared" si="78"/>
        <v>80138400</v>
      </c>
      <c r="AA136" s="55">
        <f t="shared" si="78"/>
        <v>0</v>
      </c>
      <c r="AB136" s="55">
        <f t="shared" si="78"/>
        <v>80138400</v>
      </c>
      <c r="AC136" s="23">
        <f t="shared" si="78"/>
        <v>18675894</v>
      </c>
      <c r="AD136" s="23">
        <f t="shared" si="78"/>
        <v>114870</v>
      </c>
      <c r="AE136" s="56"/>
    </row>
    <row r="137" ht="30" customHeight="1" spans="1:31">
      <c r="A137" s="26">
        <v>617001</v>
      </c>
      <c r="B137" s="27" t="s">
        <v>182</v>
      </c>
      <c r="C137" s="27" t="s">
        <v>183</v>
      </c>
      <c r="D137" s="28">
        <v>30099</v>
      </c>
      <c r="E137" s="28">
        <v>63</v>
      </c>
      <c r="F137" s="28">
        <f>31443+1954</f>
        <v>33397</v>
      </c>
      <c r="G137" s="28">
        <v>64</v>
      </c>
      <c r="H137" s="28">
        <f t="shared" si="75"/>
        <v>52673250</v>
      </c>
      <c r="I137" s="28">
        <f t="shared" si="41"/>
        <v>121275</v>
      </c>
      <c r="J137" s="28">
        <f t="shared" si="76"/>
        <v>58444750</v>
      </c>
      <c r="K137" s="28">
        <f t="shared" si="42"/>
        <v>123200</v>
      </c>
      <c r="L137" s="28">
        <f t="shared" si="43"/>
        <v>111362475</v>
      </c>
      <c r="M137" s="28">
        <f t="shared" si="44"/>
        <v>117135900</v>
      </c>
      <c r="N137" s="34">
        <v>0.7</v>
      </c>
      <c r="O137" s="34">
        <v>0.65</v>
      </c>
      <c r="P137" s="28">
        <f t="shared" si="45"/>
        <v>77953732.5</v>
      </c>
      <c r="Q137" s="28">
        <f t="shared" si="46"/>
        <v>76138335</v>
      </c>
      <c r="R137" s="28"/>
      <c r="S137" s="38">
        <v>78912050</v>
      </c>
      <c r="T137" s="38">
        <v>167090</v>
      </c>
      <c r="U137" s="28"/>
      <c r="V137" s="28">
        <v>0</v>
      </c>
      <c r="W137" s="28">
        <v>0</v>
      </c>
      <c r="X137" s="28">
        <f>ROUND(IF(P137+Q137+R137-S137-T137-U137-V137&lt;0,0,P137+Q137+R137-S137-T137-U137-V137),0)</f>
        <v>75012928</v>
      </c>
      <c r="Y137" s="28"/>
      <c r="Z137" s="57">
        <f>AA137+AB137</f>
        <v>60835500</v>
      </c>
      <c r="AA137" s="57"/>
      <c r="AB137" s="57">
        <f>ROUND(X137*0.811,-2)</f>
        <v>60835500</v>
      </c>
      <c r="AC137" s="28">
        <f>X137-Y137-Z137</f>
        <v>14177428</v>
      </c>
      <c r="AD137" s="28">
        <f>ROUND(IF(P137+Q137+R137-S137-T137-U137-V137&lt;0,-(P137+Q137+R137-S137-T137-U137-V137),0),0)</f>
        <v>0</v>
      </c>
      <c r="AE137" s="58"/>
    </row>
    <row r="138" ht="30" customHeight="1" spans="1:31">
      <c r="A138" s="26">
        <v>617002</v>
      </c>
      <c r="B138" s="27" t="s">
        <v>184</v>
      </c>
      <c r="C138" s="27" t="s">
        <v>184</v>
      </c>
      <c r="D138" s="28">
        <v>6982</v>
      </c>
      <c r="E138" s="28">
        <v>3</v>
      </c>
      <c r="F138" s="28">
        <v>7791</v>
      </c>
      <c r="G138" s="28">
        <v>3</v>
      </c>
      <c r="H138" s="28">
        <f t="shared" si="75"/>
        <v>12218500</v>
      </c>
      <c r="I138" s="28">
        <f t="shared" si="41"/>
        <v>5775</v>
      </c>
      <c r="J138" s="28">
        <f t="shared" si="76"/>
        <v>13634250</v>
      </c>
      <c r="K138" s="28">
        <f t="shared" si="42"/>
        <v>5775</v>
      </c>
      <c r="L138" s="28">
        <f t="shared" si="43"/>
        <v>25864300</v>
      </c>
      <c r="M138" s="28">
        <f t="shared" si="44"/>
        <v>27280050</v>
      </c>
      <c r="N138" s="34">
        <v>0.7</v>
      </c>
      <c r="O138" s="34">
        <v>0.65</v>
      </c>
      <c r="P138" s="28">
        <f t="shared" si="45"/>
        <v>18105010</v>
      </c>
      <c r="Q138" s="28">
        <f t="shared" si="46"/>
        <v>17732032.5</v>
      </c>
      <c r="R138" s="28"/>
      <c r="S138" s="38">
        <v>19548550</v>
      </c>
      <c r="T138" s="38">
        <v>8085</v>
      </c>
      <c r="U138" s="28"/>
      <c r="V138" s="28">
        <v>0</v>
      </c>
      <c r="W138" s="28">
        <v>0</v>
      </c>
      <c r="X138" s="28">
        <f>ROUND(IF(P138+Q138+R138-S138-T138-U138-V138&lt;0,0,P138+Q138+R138-S138-T138-U138-V138),0)</f>
        <v>16280408</v>
      </c>
      <c r="Y138" s="28"/>
      <c r="Z138" s="57">
        <f>AA138+AB138</f>
        <v>13203400</v>
      </c>
      <c r="AA138" s="57"/>
      <c r="AB138" s="57">
        <f>ROUND(X138*0.811,-2)</f>
        <v>13203400</v>
      </c>
      <c r="AC138" s="28">
        <f>X138-Y138-Z138</f>
        <v>3077008</v>
      </c>
      <c r="AD138" s="28">
        <f>ROUND(IF(P138+Q138+R138-S138-T138-U138-V138&lt;0,-(P138+Q138+R138-S138-T138-U138-V138),0),0)</f>
        <v>0</v>
      </c>
      <c r="AE138" s="58"/>
    </row>
    <row r="139" ht="30" customHeight="1" spans="1:31">
      <c r="A139" s="26">
        <v>617005</v>
      </c>
      <c r="B139" s="27" t="s">
        <v>185</v>
      </c>
      <c r="C139" s="27" t="s">
        <v>185</v>
      </c>
      <c r="D139" s="28">
        <v>221</v>
      </c>
      <c r="E139" s="28">
        <v>0</v>
      </c>
      <c r="F139" s="28">
        <v>108</v>
      </c>
      <c r="G139" s="28">
        <v>0</v>
      </c>
      <c r="H139" s="28">
        <f t="shared" si="75"/>
        <v>386750</v>
      </c>
      <c r="I139" s="28">
        <f t="shared" ref="I139:I188" si="79">E139*3850/2</f>
        <v>0</v>
      </c>
      <c r="J139" s="28">
        <f t="shared" si="76"/>
        <v>189000</v>
      </c>
      <c r="K139" s="28">
        <f t="shared" ref="K139:K188" si="80">G139*3850/2</f>
        <v>0</v>
      </c>
      <c r="L139" s="28">
        <f t="shared" ref="L139:L188" si="81">H139+I139+J139+K139</f>
        <v>575750</v>
      </c>
      <c r="M139" s="28">
        <f t="shared" ref="M139:M188" si="82">(J139+K139)*2</f>
        <v>378000</v>
      </c>
      <c r="N139" s="34">
        <v>0.7</v>
      </c>
      <c r="O139" s="34">
        <v>0.65</v>
      </c>
      <c r="P139" s="28">
        <f t="shared" ref="P139:P188" si="83">L139*N139</f>
        <v>403025</v>
      </c>
      <c r="Q139" s="28">
        <f t="shared" ref="Q139:Q188" si="84">M139*O139</f>
        <v>245700</v>
      </c>
      <c r="R139" s="28"/>
      <c r="S139" s="38">
        <v>686000</v>
      </c>
      <c r="T139" s="38">
        <v>0</v>
      </c>
      <c r="U139" s="28">
        <v>74900</v>
      </c>
      <c r="V139" s="28">
        <v>2695</v>
      </c>
      <c r="W139" s="28">
        <v>0</v>
      </c>
      <c r="X139" s="28">
        <f>ROUND(IF(P139+Q139+R139-S139-T139-U139-V139&lt;0,0,P139+Q139+R139-S139-T139-U139-V139),0)</f>
        <v>0</v>
      </c>
      <c r="Y139" s="28"/>
      <c r="Z139" s="57">
        <f>AA139+AB139</f>
        <v>0</v>
      </c>
      <c r="AA139" s="57"/>
      <c r="AB139" s="57">
        <f>ROUND(X139*0.811,-2)</f>
        <v>0</v>
      </c>
      <c r="AC139" s="28">
        <f>X139-Y139-Z139</f>
        <v>0</v>
      </c>
      <c r="AD139" s="28">
        <f>ROUND(IF(P139+Q139+R139-S139-T139-U139-V139&lt;0,-(P139+Q139+R139-S139-T139-U139-V139),0),0)</f>
        <v>114870</v>
      </c>
      <c r="AE139" s="58"/>
    </row>
    <row r="140" ht="30" customHeight="1" spans="1:31">
      <c r="A140" s="26">
        <v>617004</v>
      </c>
      <c r="B140" s="27" t="s">
        <v>186</v>
      </c>
      <c r="C140" s="27" t="s">
        <v>186</v>
      </c>
      <c r="D140" s="28">
        <v>1939</v>
      </c>
      <c r="E140" s="28">
        <v>5</v>
      </c>
      <c r="F140" s="28">
        <v>2523</v>
      </c>
      <c r="G140" s="28">
        <v>5</v>
      </c>
      <c r="H140" s="28">
        <f t="shared" si="75"/>
        <v>3393250</v>
      </c>
      <c r="I140" s="28">
        <f t="shared" si="79"/>
        <v>9625</v>
      </c>
      <c r="J140" s="28">
        <f t="shared" si="76"/>
        <v>4415250</v>
      </c>
      <c r="K140" s="28">
        <f t="shared" si="80"/>
        <v>9625</v>
      </c>
      <c r="L140" s="28">
        <f t="shared" si="81"/>
        <v>7827750</v>
      </c>
      <c r="M140" s="28">
        <f t="shared" si="82"/>
        <v>8849750</v>
      </c>
      <c r="N140" s="34">
        <v>0.7</v>
      </c>
      <c r="O140" s="34">
        <v>0.65</v>
      </c>
      <c r="P140" s="28">
        <f t="shared" si="83"/>
        <v>5479425</v>
      </c>
      <c r="Q140" s="28">
        <f t="shared" si="84"/>
        <v>5752337.5</v>
      </c>
      <c r="R140" s="28"/>
      <c r="S140" s="38">
        <v>6637050</v>
      </c>
      <c r="T140" s="38">
        <v>24255</v>
      </c>
      <c r="U140" s="28"/>
      <c r="V140" s="28">
        <v>0</v>
      </c>
      <c r="W140" s="28">
        <v>0</v>
      </c>
      <c r="X140" s="28">
        <f>ROUND(IF(P140+Q140+R140-S140-T140-U140-V140&lt;0,0,P140+Q140+R140-S140-T140-U140-V140),0)</f>
        <v>4570458</v>
      </c>
      <c r="Y140" s="28"/>
      <c r="Z140" s="57">
        <f>AA140+AB140</f>
        <v>3706600</v>
      </c>
      <c r="AA140" s="57"/>
      <c r="AB140" s="57">
        <f>ROUND(X140*0.811,-2)</f>
        <v>3706600</v>
      </c>
      <c r="AC140" s="28">
        <f>X140-Y140-Z140</f>
        <v>863858</v>
      </c>
      <c r="AD140" s="28">
        <f>ROUND(IF(P140+Q140+R140-S140-T140-U140-V140&lt;0,-(P140+Q140+R140-S140-T140-U140-V140),0),0)</f>
        <v>0</v>
      </c>
      <c r="AE140" s="58"/>
    </row>
    <row r="141" ht="30" customHeight="1" spans="1:31">
      <c r="A141" s="26">
        <v>617004</v>
      </c>
      <c r="B141" s="27" t="s">
        <v>186</v>
      </c>
      <c r="C141" s="27" t="s">
        <v>187</v>
      </c>
      <c r="D141" s="28">
        <v>370</v>
      </c>
      <c r="E141" s="28">
        <v>0</v>
      </c>
      <c r="F141" s="28">
        <v>969</v>
      </c>
      <c r="G141" s="28">
        <v>0</v>
      </c>
      <c r="H141" s="28">
        <f t="shared" si="75"/>
        <v>647500</v>
      </c>
      <c r="I141" s="28">
        <f t="shared" si="79"/>
        <v>0</v>
      </c>
      <c r="J141" s="28">
        <f t="shared" si="76"/>
        <v>1695750</v>
      </c>
      <c r="K141" s="28">
        <f t="shared" si="80"/>
        <v>0</v>
      </c>
      <c r="L141" s="28">
        <f t="shared" si="81"/>
        <v>2343250</v>
      </c>
      <c r="M141" s="28">
        <f t="shared" si="82"/>
        <v>3391500</v>
      </c>
      <c r="N141" s="34">
        <v>0.7</v>
      </c>
      <c r="O141" s="34">
        <v>0.65</v>
      </c>
      <c r="P141" s="28">
        <f t="shared" si="83"/>
        <v>1640275</v>
      </c>
      <c r="Q141" s="28">
        <f t="shared" si="84"/>
        <v>2204475</v>
      </c>
      <c r="R141" s="28"/>
      <c r="S141" s="38">
        <v>894250</v>
      </c>
      <c r="T141" s="38">
        <v>0</v>
      </c>
      <c r="U141" s="28"/>
      <c r="V141" s="28">
        <v>0</v>
      </c>
      <c r="W141" s="28">
        <v>0</v>
      </c>
      <c r="X141" s="28">
        <f>ROUND(IF(P141+Q141+R141-S141-T141-U141-V141&lt;0,0,P141+Q141+R141-S141-T141-U141-V141),0)</f>
        <v>2950500</v>
      </c>
      <c r="Y141" s="28"/>
      <c r="Z141" s="57">
        <f>AA141+AB141</f>
        <v>2392900</v>
      </c>
      <c r="AA141" s="57"/>
      <c r="AB141" s="57">
        <f>ROUND(X141*0.811,-2)</f>
        <v>2392900</v>
      </c>
      <c r="AC141" s="28">
        <f>X141-Y141-Z141</f>
        <v>557600</v>
      </c>
      <c r="AD141" s="28">
        <f>ROUND(IF(P141+Q141+R141-S141-T141-U141-V141&lt;0,-(P141+Q141+R141-S141-T141-U141-V141),0),0)</f>
        <v>0</v>
      </c>
      <c r="AE141" s="58"/>
    </row>
    <row r="142" ht="30" customHeight="1" spans="1:31">
      <c r="A142" s="24">
        <v>617006</v>
      </c>
      <c r="B142" s="25" t="s">
        <v>188</v>
      </c>
      <c r="C142" s="25" t="s">
        <v>188</v>
      </c>
      <c r="D142" s="23">
        <f t="shared" ref="D142:AD142" si="85">D143</f>
        <v>916</v>
      </c>
      <c r="E142" s="23">
        <f t="shared" si="85"/>
        <v>3</v>
      </c>
      <c r="F142" s="23">
        <f t="shared" si="85"/>
        <v>1261</v>
      </c>
      <c r="G142" s="23">
        <f t="shared" si="85"/>
        <v>2</v>
      </c>
      <c r="H142" s="23">
        <f t="shared" si="85"/>
        <v>1603000</v>
      </c>
      <c r="I142" s="23">
        <f t="shared" si="85"/>
        <v>5775</v>
      </c>
      <c r="J142" s="23">
        <f t="shared" si="85"/>
        <v>2206750</v>
      </c>
      <c r="K142" s="23">
        <f t="shared" si="85"/>
        <v>3850</v>
      </c>
      <c r="L142" s="23">
        <f t="shared" si="85"/>
        <v>3819375</v>
      </c>
      <c r="M142" s="23">
        <f t="shared" si="85"/>
        <v>4421200</v>
      </c>
      <c r="N142" s="23"/>
      <c r="O142" s="34"/>
      <c r="P142" s="23">
        <f t="shared" si="85"/>
        <v>2673562.5</v>
      </c>
      <c r="Q142" s="23">
        <f t="shared" si="85"/>
        <v>3758020</v>
      </c>
      <c r="R142" s="23">
        <f t="shared" si="85"/>
        <v>572075</v>
      </c>
      <c r="S142" s="23">
        <f t="shared" si="85"/>
        <v>2381400</v>
      </c>
      <c r="T142" s="23">
        <f t="shared" si="85"/>
        <v>2695</v>
      </c>
      <c r="U142" s="23">
        <f t="shared" si="85"/>
        <v>0</v>
      </c>
      <c r="V142" s="23">
        <f t="shared" si="85"/>
        <v>0</v>
      </c>
      <c r="W142" s="23">
        <f t="shared" si="85"/>
        <v>0</v>
      </c>
      <c r="X142" s="23">
        <f t="shared" si="85"/>
        <v>4619563</v>
      </c>
      <c r="Y142" s="23">
        <f t="shared" si="85"/>
        <v>0</v>
      </c>
      <c r="Z142" s="55">
        <f t="shared" si="85"/>
        <v>3746500</v>
      </c>
      <c r="AA142" s="55">
        <f t="shared" si="85"/>
        <v>0</v>
      </c>
      <c r="AB142" s="55">
        <f t="shared" si="85"/>
        <v>3746500</v>
      </c>
      <c r="AC142" s="23">
        <f t="shared" si="85"/>
        <v>873063</v>
      </c>
      <c r="AD142" s="23">
        <f t="shared" si="85"/>
        <v>0</v>
      </c>
      <c r="AE142" s="56"/>
    </row>
    <row r="143" ht="30" customHeight="1" spans="1:31">
      <c r="A143" s="26">
        <v>617006</v>
      </c>
      <c r="B143" s="27" t="s">
        <v>188</v>
      </c>
      <c r="C143" s="27" t="s">
        <v>188</v>
      </c>
      <c r="D143" s="28">
        <v>916</v>
      </c>
      <c r="E143" s="28">
        <v>3</v>
      </c>
      <c r="F143" s="28">
        <v>1261</v>
      </c>
      <c r="G143" s="28">
        <v>2</v>
      </c>
      <c r="H143" s="28">
        <f t="shared" si="75"/>
        <v>1603000</v>
      </c>
      <c r="I143" s="28">
        <f t="shared" si="79"/>
        <v>5775</v>
      </c>
      <c r="J143" s="28">
        <f t="shared" si="76"/>
        <v>2206750</v>
      </c>
      <c r="K143" s="28">
        <f t="shared" si="80"/>
        <v>3850</v>
      </c>
      <c r="L143" s="28">
        <f t="shared" si="81"/>
        <v>3819375</v>
      </c>
      <c r="M143" s="28">
        <f t="shared" si="82"/>
        <v>4421200</v>
      </c>
      <c r="N143" s="34">
        <v>0.7</v>
      </c>
      <c r="O143" s="34">
        <v>0.85</v>
      </c>
      <c r="P143" s="28">
        <f t="shared" si="83"/>
        <v>2673562.5</v>
      </c>
      <c r="Q143" s="28">
        <f t="shared" si="84"/>
        <v>3758020</v>
      </c>
      <c r="R143" s="28">
        <f>467*3500/2*N143</f>
        <v>572075</v>
      </c>
      <c r="S143" s="38">
        <v>2381400</v>
      </c>
      <c r="T143" s="38">
        <v>2695</v>
      </c>
      <c r="U143" s="28"/>
      <c r="V143" s="28">
        <v>0</v>
      </c>
      <c r="W143" s="28">
        <v>0</v>
      </c>
      <c r="X143" s="28">
        <f>ROUND(IF(P143+Q143+R143-S143-T143-U143-V143&lt;0,0,P143+Q143+R143-S143-T143-U143-V143),0)</f>
        <v>4619563</v>
      </c>
      <c r="Y143" s="28"/>
      <c r="Z143" s="57">
        <f>AA143+AB143</f>
        <v>3746500</v>
      </c>
      <c r="AA143" s="57"/>
      <c r="AB143" s="57">
        <f>ROUND(X143*0.811,-2)</f>
        <v>3746500</v>
      </c>
      <c r="AC143" s="28">
        <f>X143-Y143-Z143</f>
        <v>873063</v>
      </c>
      <c r="AD143" s="28">
        <f>ROUND(IF(P143+Q143+R143-S143-T143-U143-V143&lt;0,-(P143+Q143+R143-S143-T143-U143-V143),0),0)</f>
        <v>0</v>
      </c>
      <c r="AE143" s="58"/>
    </row>
    <row r="144" ht="30" customHeight="1" spans="1:31">
      <c r="A144" s="24">
        <v>617007</v>
      </c>
      <c r="B144" s="25" t="s">
        <v>189</v>
      </c>
      <c r="C144" s="25" t="s">
        <v>189</v>
      </c>
      <c r="D144" s="23">
        <f t="shared" ref="D144:AD144" si="86">D145</f>
        <v>289</v>
      </c>
      <c r="E144" s="23">
        <f t="shared" si="86"/>
        <v>2</v>
      </c>
      <c r="F144" s="23">
        <f t="shared" si="86"/>
        <v>314</v>
      </c>
      <c r="G144" s="23">
        <f t="shared" si="86"/>
        <v>2</v>
      </c>
      <c r="H144" s="23">
        <f t="shared" si="86"/>
        <v>505750</v>
      </c>
      <c r="I144" s="23">
        <f t="shared" si="86"/>
        <v>3850</v>
      </c>
      <c r="J144" s="23">
        <f t="shared" si="86"/>
        <v>549500</v>
      </c>
      <c r="K144" s="23">
        <f t="shared" si="86"/>
        <v>3850</v>
      </c>
      <c r="L144" s="23">
        <f t="shared" si="86"/>
        <v>1062950</v>
      </c>
      <c r="M144" s="23">
        <f t="shared" si="86"/>
        <v>1106700</v>
      </c>
      <c r="N144" s="23"/>
      <c r="O144" s="34"/>
      <c r="P144" s="23">
        <f t="shared" si="86"/>
        <v>744065</v>
      </c>
      <c r="Q144" s="23">
        <f t="shared" si="86"/>
        <v>940695</v>
      </c>
      <c r="R144" s="23">
        <f t="shared" si="86"/>
        <v>0</v>
      </c>
      <c r="S144" s="23">
        <f t="shared" si="86"/>
        <v>972650</v>
      </c>
      <c r="T144" s="23">
        <f t="shared" si="86"/>
        <v>5390</v>
      </c>
      <c r="U144" s="23">
        <f t="shared" si="86"/>
        <v>0</v>
      </c>
      <c r="V144" s="23">
        <f t="shared" si="86"/>
        <v>0</v>
      </c>
      <c r="W144" s="23">
        <f t="shared" si="86"/>
        <v>0</v>
      </c>
      <c r="X144" s="23">
        <f t="shared" si="86"/>
        <v>706720</v>
      </c>
      <c r="Y144" s="23">
        <f t="shared" si="86"/>
        <v>0</v>
      </c>
      <c r="Z144" s="55">
        <f t="shared" si="86"/>
        <v>573100</v>
      </c>
      <c r="AA144" s="55">
        <f t="shared" si="86"/>
        <v>0</v>
      </c>
      <c r="AB144" s="55">
        <f t="shared" si="86"/>
        <v>573100</v>
      </c>
      <c r="AC144" s="23">
        <f t="shared" si="86"/>
        <v>133620</v>
      </c>
      <c r="AD144" s="23">
        <f t="shared" si="86"/>
        <v>0</v>
      </c>
      <c r="AE144" s="56"/>
    </row>
    <row r="145" ht="30" customHeight="1" spans="1:31">
      <c r="A145" s="26">
        <v>617007</v>
      </c>
      <c r="B145" s="27" t="s">
        <v>189</v>
      </c>
      <c r="C145" s="27" t="s">
        <v>189</v>
      </c>
      <c r="D145" s="28">
        <v>289</v>
      </c>
      <c r="E145" s="28">
        <v>2</v>
      </c>
      <c r="F145" s="28">
        <v>314</v>
      </c>
      <c r="G145" s="28">
        <v>2</v>
      </c>
      <c r="H145" s="28">
        <f t="shared" si="75"/>
        <v>505750</v>
      </c>
      <c r="I145" s="28">
        <f t="shared" si="79"/>
        <v>3850</v>
      </c>
      <c r="J145" s="28">
        <f t="shared" si="76"/>
        <v>549500</v>
      </c>
      <c r="K145" s="28">
        <f t="shared" si="80"/>
        <v>3850</v>
      </c>
      <c r="L145" s="28">
        <f t="shared" si="81"/>
        <v>1062950</v>
      </c>
      <c r="M145" s="28">
        <f t="shared" si="82"/>
        <v>1106700</v>
      </c>
      <c r="N145" s="34">
        <v>0.7</v>
      </c>
      <c r="O145" s="34">
        <v>0.85</v>
      </c>
      <c r="P145" s="28">
        <f t="shared" si="83"/>
        <v>744065</v>
      </c>
      <c r="Q145" s="28">
        <f t="shared" si="84"/>
        <v>940695</v>
      </c>
      <c r="R145" s="28"/>
      <c r="S145" s="38">
        <v>972650</v>
      </c>
      <c r="T145" s="38">
        <v>5390</v>
      </c>
      <c r="U145" s="28"/>
      <c r="V145" s="28">
        <v>0</v>
      </c>
      <c r="W145" s="28">
        <v>0</v>
      </c>
      <c r="X145" s="28">
        <f>ROUND(IF(P145+Q145+R145-S145-T145-U145-V145&lt;0,0,P145+Q145+R145-S145-T145-U145-V145),0)</f>
        <v>706720</v>
      </c>
      <c r="Y145" s="28"/>
      <c r="Z145" s="57">
        <f>AA145+AB145</f>
        <v>573100</v>
      </c>
      <c r="AA145" s="57"/>
      <c r="AB145" s="57">
        <f>ROUND(X145*0.811,-2)</f>
        <v>573100</v>
      </c>
      <c r="AC145" s="28">
        <f>X145-Y145-Z145</f>
        <v>133620</v>
      </c>
      <c r="AD145" s="28">
        <f>ROUND(IF(P145+Q145+R145-S145-T145-U145-V145&lt;0,-(P145+Q145+R145-S145-T145-U145-V145),0),0)</f>
        <v>0</v>
      </c>
      <c r="AE145" s="58"/>
    </row>
    <row r="146" ht="30" customHeight="1" spans="1:31">
      <c r="A146" s="24">
        <v>617008</v>
      </c>
      <c r="B146" s="25" t="s">
        <v>190</v>
      </c>
      <c r="C146" s="25" t="s">
        <v>190</v>
      </c>
      <c r="D146" s="23">
        <f t="shared" ref="D146:AD146" si="87">D147</f>
        <v>1244</v>
      </c>
      <c r="E146" s="23">
        <f t="shared" si="87"/>
        <v>0</v>
      </c>
      <c r="F146" s="23">
        <f t="shared" si="87"/>
        <v>1596</v>
      </c>
      <c r="G146" s="23">
        <f t="shared" si="87"/>
        <v>0</v>
      </c>
      <c r="H146" s="23">
        <f t="shared" si="87"/>
        <v>2177000</v>
      </c>
      <c r="I146" s="23">
        <f t="shared" si="87"/>
        <v>0</v>
      </c>
      <c r="J146" s="23">
        <f t="shared" si="87"/>
        <v>2793000</v>
      </c>
      <c r="K146" s="23">
        <f t="shared" si="87"/>
        <v>0</v>
      </c>
      <c r="L146" s="23">
        <f t="shared" si="87"/>
        <v>4970000</v>
      </c>
      <c r="M146" s="23">
        <f t="shared" si="87"/>
        <v>5586000</v>
      </c>
      <c r="N146" s="23"/>
      <c r="O146" s="34"/>
      <c r="P146" s="23">
        <f t="shared" si="87"/>
        <v>3479000</v>
      </c>
      <c r="Q146" s="23">
        <f t="shared" si="87"/>
        <v>4748100</v>
      </c>
      <c r="R146" s="23">
        <f t="shared" si="87"/>
        <v>0</v>
      </c>
      <c r="S146" s="23">
        <f t="shared" si="87"/>
        <v>4885300</v>
      </c>
      <c r="T146" s="23">
        <f t="shared" si="87"/>
        <v>0</v>
      </c>
      <c r="U146" s="23">
        <f t="shared" si="87"/>
        <v>0</v>
      </c>
      <c r="V146" s="23">
        <f t="shared" si="87"/>
        <v>0</v>
      </c>
      <c r="W146" s="23">
        <f t="shared" si="87"/>
        <v>0</v>
      </c>
      <c r="X146" s="23">
        <f t="shared" si="87"/>
        <v>3341800</v>
      </c>
      <c r="Y146" s="23">
        <f t="shared" si="87"/>
        <v>0</v>
      </c>
      <c r="Z146" s="55">
        <f t="shared" si="87"/>
        <v>2710200</v>
      </c>
      <c r="AA146" s="55">
        <f t="shared" si="87"/>
        <v>0</v>
      </c>
      <c r="AB146" s="55">
        <f t="shared" si="87"/>
        <v>2710200</v>
      </c>
      <c r="AC146" s="23">
        <f t="shared" si="87"/>
        <v>631600</v>
      </c>
      <c r="AD146" s="23">
        <f t="shared" si="87"/>
        <v>0</v>
      </c>
      <c r="AE146" s="56"/>
    </row>
    <row r="147" ht="30" customHeight="1" spans="1:31">
      <c r="A147" s="26">
        <v>617008</v>
      </c>
      <c r="B147" s="27" t="s">
        <v>190</v>
      </c>
      <c r="C147" s="27" t="s">
        <v>190</v>
      </c>
      <c r="D147" s="28">
        <v>1244</v>
      </c>
      <c r="E147" s="28">
        <v>0</v>
      </c>
      <c r="F147" s="28">
        <v>1596</v>
      </c>
      <c r="G147" s="28">
        <v>0</v>
      </c>
      <c r="H147" s="28">
        <f t="shared" si="75"/>
        <v>2177000</v>
      </c>
      <c r="I147" s="28">
        <f t="shared" si="79"/>
        <v>0</v>
      </c>
      <c r="J147" s="28">
        <f t="shared" si="76"/>
        <v>2793000</v>
      </c>
      <c r="K147" s="28">
        <f t="shared" si="80"/>
        <v>0</v>
      </c>
      <c r="L147" s="28">
        <f t="shared" si="81"/>
        <v>4970000</v>
      </c>
      <c r="M147" s="28">
        <f t="shared" si="82"/>
        <v>5586000</v>
      </c>
      <c r="N147" s="34">
        <v>0.7</v>
      </c>
      <c r="O147" s="34">
        <v>0.85</v>
      </c>
      <c r="P147" s="28">
        <f t="shared" si="83"/>
        <v>3479000</v>
      </c>
      <c r="Q147" s="28">
        <f t="shared" si="84"/>
        <v>4748100</v>
      </c>
      <c r="R147" s="28"/>
      <c r="S147" s="38">
        <v>4885300</v>
      </c>
      <c r="T147" s="38">
        <v>0</v>
      </c>
      <c r="U147" s="28"/>
      <c r="V147" s="28">
        <v>0</v>
      </c>
      <c r="W147" s="28">
        <v>0</v>
      </c>
      <c r="X147" s="28">
        <f>ROUND(IF(P147+Q147+R147-S147-T147-U147-V147&lt;0,0,P147+Q147+R147-S147-T147-U147-V147),0)</f>
        <v>3341800</v>
      </c>
      <c r="Y147" s="28"/>
      <c r="Z147" s="57">
        <f>AA147+AB147</f>
        <v>2710200</v>
      </c>
      <c r="AA147" s="57"/>
      <c r="AB147" s="57">
        <f>ROUND(X147*0.811,-2)</f>
        <v>2710200</v>
      </c>
      <c r="AC147" s="28">
        <f>X147-Y147-Z147</f>
        <v>631600</v>
      </c>
      <c r="AD147" s="28">
        <f>ROUND(IF(P147+Q147+R147-S147-T147-U147-V147&lt;0,-(P147+Q147+R147-S147-T147-U147-V147),0),0)</f>
        <v>0</v>
      </c>
      <c r="AE147" s="58"/>
    </row>
    <row r="148" ht="30" customHeight="1" spans="1:31">
      <c r="A148" s="24">
        <v>617009</v>
      </c>
      <c r="B148" s="25" t="s">
        <v>191</v>
      </c>
      <c r="C148" s="25" t="s">
        <v>191</v>
      </c>
      <c r="D148" s="23">
        <f t="shared" ref="D148:AD148" si="88">D149</f>
        <v>927</v>
      </c>
      <c r="E148" s="23">
        <f t="shared" si="88"/>
        <v>0</v>
      </c>
      <c r="F148" s="23">
        <f t="shared" si="88"/>
        <v>1412</v>
      </c>
      <c r="G148" s="23">
        <f t="shared" si="88"/>
        <v>0</v>
      </c>
      <c r="H148" s="23">
        <f t="shared" si="88"/>
        <v>1622250</v>
      </c>
      <c r="I148" s="23">
        <f t="shared" si="88"/>
        <v>0</v>
      </c>
      <c r="J148" s="23">
        <f t="shared" si="88"/>
        <v>2471000</v>
      </c>
      <c r="K148" s="23">
        <f t="shared" si="88"/>
        <v>0</v>
      </c>
      <c r="L148" s="23">
        <f t="shared" si="88"/>
        <v>4093250</v>
      </c>
      <c r="M148" s="23">
        <f t="shared" si="88"/>
        <v>4942000</v>
      </c>
      <c r="N148" s="23"/>
      <c r="O148" s="34"/>
      <c r="P148" s="23">
        <f t="shared" si="88"/>
        <v>2865275</v>
      </c>
      <c r="Q148" s="23">
        <f t="shared" si="88"/>
        <v>4200700</v>
      </c>
      <c r="R148" s="23">
        <f t="shared" si="88"/>
        <v>0</v>
      </c>
      <c r="S148" s="23">
        <f t="shared" si="88"/>
        <v>2476950</v>
      </c>
      <c r="T148" s="23">
        <f t="shared" si="88"/>
        <v>0</v>
      </c>
      <c r="U148" s="23">
        <f t="shared" si="88"/>
        <v>0</v>
      </c>
      <c r="V148" s="23">
        <f t="shared" si="88"/>
        <v>2695</v>
      </c>
      <c r="W148" s="23">
        <f t="shared" si="88"/>
        <v>0</v>
      </c>
      <c r="X148" s="23">
        <f t="shared" si="88"/>
        <v>4586330</v>
      </c>
      <c r="Y148" s="23">
        <f t="shared" si="88"/>
        <v>0</v>
      </c>
      <c r="Z148" s="55">
        <f t="shared" si="88"/>
        <v>3719500</v>
      </c>
      <c r="AA148" s="55">
        <f t="shared" si="88"/>
        <v>0</v>
      </c>
      <c r="AB148" s="55">
        <f t="shared" si="88"/>
        <v>3719500</v>
      </c>
      <c r="AC148" s="23">
        <f t="shared" si="88"/>
        <v>866830</v>
      </c>
      <c r="AD148" s="23">
        <f t="shared" si="88"/>
        <v>0</v>
      </c>
      <c r="AE148" s="56"/>
    </row>
    <row r="149" ht="30" customHeight="1" spans="1:31">
      <c r="A149" s="26">
        <v>617009</v>
      </c>
      <c r="B149" s="27" t="s">
        <v>191</v>
      </c>
      <c r="C149" s="27" t="s">
        <v>191</v>
      </c>
      <c r="D149" s="28">
        <v>927</v>
      </c>
      <c r="E149" s="28">
        <v>0</v>
      </c>
      <c r="F149" s="28">
        <v>1412</v>
      </c>
      <c r="G149" s="28">
        <v>0</v>
      </c>
      <c r="H149" s="28">
        <f t="shared" si="75"/>
        <v>1622250</v>
      </c>
      <c r="I149" s="28">
        <f t="shared" si="79"/>
        <v>0</v>
      </c>
      <c r="J149" s="28">
        <f t="shared" si="76"/>
        <v>2471000</v>
      </c>
      <c r="K149" s="28">
        <f t="shared" si="80"/>
        <v>0</v>
      </c>
      <c r="L149" s="28">
        <f t="shared" si="81"/>
        <v>4093250</v>
      </c>
      <c r="M149" s="28">
        <f t="shared" si="82"/>
        <v>4942000</v>
      </c>
      <c r="N149" s="34">
        <v>0.7</v>
      </c>
      <c r="O149" s="34">
        <v>0.85</v>
      </c>
      <c r="P149" s="28">
        <f t="shared" si="83"/>
        <v>2865275</v>
      </c>
      <c r="Q149" s="28">
        <f t="shared" si="84"/>
        <v>4200700</v>
      </c>
      <c r="R149" s="28"/>
      <c r="S149" s="38">
        <v>2476950</v>
      </c>
      <c r="T149" s="38">
        <v>0</v>
      </c>
      <c r="U149" s="28"/>
      <c r="V149" s="28">
        <v>2695</v>
      </c>
      <c r="W149" s="28">
        <v>0</v>
      </c>
      <c r="X149" s="28">
        <f>ROUND(IF(P149+Q149+R149-S149-T149-U149-V149&lt;0,0,P149+Q149+R149-S149-T149-U149-V149),0)</f>
        <v>4586330</v>
      </c>
      <c r="Y149" s="28"/>
      <c r="Z149" s="57">
        <f>AA149+AB149</f>
        <v>3719500</v>
      </c>
      <c r="AA149" s="57"/>
      <c r="AB149" s="57">
        <f>ROUND(X149*0.811,-2)</f>
        <v>3719500</v>
      </c>
      <c r="AC149" s="28">
        <f>X149-Y149-Z149</f>
        <v>866830</v>
      </c>
      <c r="AD149" s="28">
        <f>ROUND(IF(P149+Q149+R149-S149-T149-U149-V149&lt;0,-(P149+Q149+R149-S149-T149-U149-V149),0),0)</f>
        <v>0</v>
      </c>
      <c r="AE149" s="58"/>
    </row>
    <row r="150" ht="30" customHeight="1" spans="1:31">
      <c r="A150" s="24">
        <v>618</v>
      </c>
      <c r="B150" s="25" t="s">
        <v>192</v>
      </c>
      <c r="C150" s="25" t="s">
        <v>192</v>
      </c>
      <c r="D150" s="23">
        <f t="shared" ref="D150:AD150" si="89">SUM(D151:D155)</f>
        <v>13983</v>
      </c>
      <c r="E150" s="23">
        <f t="shared" si="89"/>
        <v>83</v>
      </c>
      <c r="F150" s="23">
        <f t="shared" si="89"/>
        <v>19010</v>
      </c>
      <c r="G150" s="23">
        <f t="shared" si="89"/>
        <v>91</v>
      </c>
      <c r="H150" s="23">
        <f t="shared" si="89"/>
        <v>24470250</v>
      </c>
      <c r="I150" s="23">
        <f t="shared" si="89"/>
        <v>159775</v>
      </c>
      <c r="J150" s="23">
        <f t="shared" si="89"/>
        <v>33267500</v>
      </c>
      <c r="K150" s="23">
        <f t="shared" si="89"/>
        <v>175175</v>
      </c>
      <c r="L150" s="23">
        <f t="shared" si="89"/>
        <v>58072700</v>
      </c>
      <c r="M150" s="23">
        <f t="shared" si="89"/>
        <v>66885350</v>
      </c>
      <c r="N150" s="23"/>
      <c r="O150" s="34"/>
      <c r="P150" s="23">
        <f t="shared" si="89"/>
        <v>40650890</v>
      </c>
      <c r="Q150" s="23">
        <f t="shared" si="89"/>
        <v>56852547.5</v>
      </c>
      <c r="R150" s="23">
        <f t="shared" si="89"/>
        <v>0</v>
      </c>
      <c r="S150" s="23">
        <f t="shared" si="89"/>
        <v>46594100</v>
      </c>
      <c r="T150" s="23">
        <f t="shared" si="89"/>
        <v>237160</v>
      </c>
      <c r="U150" s="23">
        <f t="shared" si="89"/>
        <v>0</v>
      </c>
      <c r="V150" s="23">
        <f t="shared" si="89"/>
        <v>0</v>
      </c>
      <c r="W150" s="23">
        <f t="shared" si="89"/>
        <v>0</v>
      </c>
      <c r="X150" s="23">
        <f t="shared" si="89"/>
        <v>50672179</v>
      </c>
      <c r="Y150" s="23">
        <f t="shared" si="89"/>
        <v>0</v>
      </c>
      <c r="Z150" s="55">
        <f t="shared" si="89"/>
        <v>41095100</v>
      </c>
      <c r="AA150" s="55">
        <f t="shared" si="89"/>
        <v>0</v>
      </c>
      <c r="AB150" s="55">
        <f t="shared" si="89"/>
        <v>41095100</v>
      </c>
      <c r="AC150" s="23">
        <f t="shared" si="89"/>
        <v>9577079</v>
      </c>
      <c r="AD150" s="23">
        <f t="shared" si="89"/>
        <v>0</v>
      </c>
      <c r="AE150" s="56"/>
    </row>
    <row r="151" ht="30" customHeight="1" spans="1:31">
      <c r="A151" s="60">
        <v>618001</v>
      </c>
      <c r="B151" s="27" t="s">
        <v>193</v>
      </c>
      <c r="C151" s="27" t="s">
        <v>194</v>
      </c>
      <c r="D151" s="28">
        <v>6143</v>
      </c>
      <c r="E151" s="28">
        <v>69</v>
      </c>
      <c r="F151" s="28">
        <v>8722</v>
      </c>
      <c r="G151" s="28">
        <v>74</v>
      </c>
      <c r="H151" s="28">
        <f t="shared" si="75"/>
        <v>10750250</v>
      </c>
      <c r="I151" s="28">
        <f t="shared" si="79"/>
        <v>132825</v>
      </c>
      <c r="J151" s="28">
        <f t="shared" si="76"/>
        <v>15263500</v>
      </c>
      <c r="K151" s="28">
        <f t="shared" si="80"/>
        <v>142450</v>
      </c>
      <c r="L151" s="28">
        <f t="shared" si="81"/>
        <v>26289025</v>
      </c>
      <c r="M151" s="28">
        <f t="shared" si="82"/>
        <v>30811900</v>
      </c>
      <c r="N151" s="34">
        <v>0.7</v>
      </c>
      <c r="O151" s="34">
        <v>0.85</v>
      </c>
      <c r="P151" s="28">
        <f t="shared" si="83"/>
        <v>18402317.5</v>
      </c>
      <c r="Q151" s="28">
        <f t="shared" si="84"/>
        <v>26190115</v>
      </c>
      <c r="R151" s="28"/>
      <c r="S151" s="38">
        <v>20376650</v>
      </c>
      <c r="T151" s="38">
        <v>191345</v>
      </c>
      <c r="U151" s="28"/>
      <c r="V151" s="28">
        <v>0</v>
      </c>
      <c r="W151" s="28">
        <v>0</v>
      </c>
      <c r="X151" s="28">
        <f>ROUND(IF(P151+Q151+R151-S151-T151-U151-V151&lt;0,0,P151+Q151+R151-S151-T151-U151-V151),0)</f>
        <v>24024438</v>
      </c>
      <c r="Y151" s="28"/>
      <c r="Z151" s="57">
        <f>AA151+AB151</f>
        <v>19483800</v>
      </c>
      <c r="AA151" s="57"/>
      <c r="AB151" s="57">
        <f>ROUND(X151*0.811,-2)</f>
        <v>19483800</v>
      </c>
      <c r="AC151" s="28">
        <f>X151-Y151-Z151</f>
        <v>4540638</v>
      </c>
      <c r="AD151" s="28">
        <f>ROUND(IF(P151+Q151+R151-S151-T151-U151-V151&lt;0,-(P151+Q151+R151-S151-T151-U151-V151),0),0)</f>
        <v>0</v>
      </c>
      <c r="AE151" s="58"/>
    </row>
    <row r="152" ht="30" customHeight="1" spans="1:31">
      <c r="A152" s="60">
        <v>618003</v>
      </c>
      <c r="B152" s="27" t="s">
        <v>195</v>
      </c>
      <c r="C152" s="27" t="s">
        <v>196</v>
      </c>
      <c r="D152" s="28">
        <v>3093</v>
      </c>
      <c r="E152" s="28">
        <v>7</v>
      </c>
      <c r="F152" s="28">
        <v>4644</v>
      </c>
      <c r="G152" s="28">
        <v>7</v>
      </c>
      <c r="H152" s="28">
        <f t="shared" si="75"/>
        <v>5412750</v>
      </c>
      <c r="I152" s="28">
        <f t="shared" si="79"/>
        <v>13475</v>
      </c>
      <c r="J152" s="28">
        <f t="shared" si="76"/>
        <v>8127000</v>
      </c>
      <c r="K152" s="28">
        <f t="shared" si="80"/>
        <v>13475</v>
      </c>
      <c r="L152" s="28">
        <f t="shared" si="81"/>
        <v>13566700</v>
      </c>
      <c r="M152" s="28">
        <f t="shared" si="82"/>
        <v>16280950</v>
      </c>
      <c r="N152" s="34">
        <v>0.7</v>
      </c>
      <c r="O152" s="34">
        <v>0.85</v>
      </c>
      <c r="P152" s="28">
        <f t="shared" si="83"/>
        <v>9496690</v>
      </c>
      <c r="Q152" s="28">
        <f t="shared" si="84"/>
        <v>13838807.5</v>
      </c>
      <c r="R152" s="28"/>
      <c r="S152" s="38">
        <v>11453750</v>
      </c>
      <c r="T152" s="38">
        <v>26950</v>
      </c>
      <c r="U152" s="28"/>
      <c r="V152" s="28">
        <v>0</v>
      </c>
      <c r="W152" s="28">
        <v>0</v>
      </c>
      <c r="X152" s="28">
        <f>ROUND(IF(P152+Q152+R152-S152-T152-U152-V152&lt;0,0,P152+Q152+R152-S152-T152-U152-V152),0)</f>
        <v>11854798</v>
      </c>
      <c r="Y152" s="28"/>
      <c r="Z152" s="57">
        <f>AA152+AB152</f>
        <v>9614200</v>
      </c>
      <c r="AA152" s="57"/>
      <c r="AB152" s="57">
        <f>ROUND(X152*0.811,-2)</f>
        <v>9614200</v>
      </c>
      <c r="AC152" s="28">
        <f>X152-Y152-Z152</f>
        <v>2240598</v>
      </c>
      <c r="AD152" s="28">
        <f>ROUND(IF(P152+Q152+R152-S152-T152-U152-V152&lt;0,-(P152+Q152+R152-S152-T152-U152-V152),0),0)</f>
        <v>0</v>
      </c>
      <c r="AE152" s="58"/>
    </row>
    <row r="153" ht="30" customHeight="1" spans="1:31">
      <c r="A153" s="26">
        <v>618005</v>
      </c>
      <c r="B153" s="27" t="s">
        <v>197</v>
      </c>
      <c r="C153" s="27" t="s">
        <v>197</v>
      </c>
      <c r="D153" s="28">
        <v>3554</v>
      </c>
      <c r="E153" s="28">
        <v>0</v>
      </c>
      <c r="F153" s="28">
        <v>3925</v>
      </c>
      <c r="G153" s="28">
        <v>0</v>
      </c>
      <c r="H153" s="28">
        <f t="shared" si="75"/>
        <v>6219500</v>
      </c>
      <c r="I153" s="28">
        <f t="shared" si="79"/>
        <v>0</v>
      </c>
      <c r="J153" s="28">
        <f t="shared" si="76"/>
        <v>6868750</v>
      </c>
      <c r="K153" s="28">
        <f t="shared" si="80"/>
        <v>0</v>
      </c>
      <c r="L153" s="28">
        <f t="shared" si="81"/>
        <v>13088250</v>
      </c>
      <c r="M153" s="28">
        <f t="shared" si="82"/>
        <v>13737500</v>
      </c>
      <c r="N153" s="34">
        <v>0.7</v>
      </c>
      <c r="O153" s="34">
        <v>0.85</v>
      </c>
      <c r="P153" s="28">
        <f t="shared" si="83"/>
        <v>9161775</v>
      </c>
      <c r="Q153" s="28">
        <f t="shared" si="84"/>
        <v>11676875</v>
      </c>
      <c r="R153" s="28"/>
      <c r="S153" s="38">
        <v>10370850</v>
      </c>
      <c r="T153" s="38">
        <v>0</v>
      </c>
      <c r="U153" s="28"/>
      <c r="V153" s="28">
        <v>0</v>
      </c>
      <c r="W153" s="28">
        <v>0</v>
      </c>
      <c r="X153" s="28">
        <f>ROUND(IF(P153+Q153+R153-S153-T153-U153-V153&lt;0,0,P153+Q153+R153-S153-T153-U153-V153),0)</f>
        <v>10467800</v>
      </c>
      <c r="Y153" s="28"/>
      <c r="Z153" s="57">
        <f>AA153+AB153</f>
        <v>8489400</v>
      </c>
      <c r="AA153" s="57"/>
      <c r="AB153" s="57">
        <f>ROUND(X153*0.811,-2)</f>
        <v>8489400</v>
      </c>
      <c r="AC153" s="28">
        <f>X153-Y153-Z153</f>
        <v>1978400</v>
      </c>
      <c r="AD153" s="28">
        <f>ROUND(IF(P153+Q153+R153-S153-T153-U153-V153&lt;0,-(P153+Q153+R153-S153-T153-U153-V153),0),0)</f>
        <v>0</v>
      </c>
      <c r="AE153" s="58"/>
    </row>
    <row r="154" ht="30" customHeight="1" spans="1:31">
      <c r="A154" s="26">
        <v>618006</v>
      </c>
      <c r="B154" s="27" t="s">
        <v>198</v>
      </c>
      <c r="C154" s="27" t="s">
        <v>198</v>
      </c>
      <c r="D154" s="28">
        <v>411</v>
      </c>
      <c r="E154" s="28">
        <v>2</v>
      </c>
      <c r="F154" s="28">
        <v>448</v>
      </c>
      <c r="G154" s="28">
        <v>2</v>
      </c>
      <c r="H154" s="28">
        <f t="shared" si="75"/>
        <v>719250</v>
      </c>
      <c r="I154" s="28">
        <f t="shared" si="79"/>
        <v>3850</v>
      </c>
      <c r="J154" s="28">
        <f t="shared" si="76"/>
        <v>784000</v>
      </c>
      <c r="K154" s="28">
        <f t="shared" si="80"/>
        <v>3850</v>
      </c>
      <c r="L154" s="28">
        <f t="shared" si="81"/>
        <v>1510950</v>
      </c>
      <c r="M154" s="28">
        <f t="shared" si="82"/>
        <v>1575700</v>
      </c>
      <c r="N154" s="34">
        <v>0.7</v>
      </c>
      <c r="O154" s="34">
        <v>0.85</v>
      </c>
      <c r="P154" s="28">
        <f t="shared" si="83"/>
        <v>1057665</v>
      </c>
      <c r="Q154" s="28">
        <f t="shared" si="84"/>
        <v>1339345</v>
      </c>
      <c r="R154" s="28"/>
      <c r="S154" s="38">
        <v>1313200</v>
      </c>
      <c r="T154" s="38">
        <v>2695</v>
      </c>
      <c r="U154" s="28"/>
      <c r="V154" s="28">
        <v>0</v>
      </c>
      <c r="W154" s="28">
        <v>0</v>
      </c>
      <c r="X154" s="28">
        <f>ROUND(IF(P154+Q154+R154-S154-T154-U154-V154&lt;0,0,P154+Q154+R154-S154-T154-U154-V154),0)</f>
        <v>1081115</v>
      </c>
      <c r="Y154" s="28"/>
      <c r="Z154" s="57">
        <f>AA154+AB154</f>
        <v>876800</v>
      </c>
      <c r="AA154" s="57"/>
      <c r="AB154" s="57">
        <f>ROUND(X154*0.811,-2)</f>
        <v>876800</v>
      </c>
      <c r="AC154" s="28">
        <f>X154-Y154-Z154</f>
        <v>204315</v>
      </c>
      <c r="AD154" s="28">
        <f>ROUND(IF(P154+Q154+R154-S154-T154-U154-V154&lt;0,-(P154+Q154+R154-S154-T154-U154-V154),0),0)</f>
        <v>0</v>
      </c>
      <c r="AE154" s="58"/>
    </row>
    <row r="155" ht="30" customHeight="1" spans="1:31">
      <c r="A155" s="26">
        <v>618009</v>
      </c>
      <c r="B155" s="27" t="s">
        <v>199</v>
      </c>
      <c r="C155" s="27" t="s">
        <v>199</v>
      </c>
      <c r="D155" s="28">
        <v>782</v>
      </c>
      <c r="E155" s="28">
        <v>5</v>
      </c>
      <c r="F155" s="28">
        <v>1271</v>
      </c>
      <c r="G155" s="28">
        <v>8</v>
      </c>
      <c r="H155" s="28">
        <f t="shared" si="75"/>
        <v>1368500</v>
      </c>
      <c r="I155" s="28">
        <f t="shared" si="79"/>
        <v>9625</v>
      </c>
      <c r="J155" s="28">
        <f t="shared" si="76"/>
        <v>2224250</v>
      </c>
      <c r="K155" s="28">
        <f t="shared" si="80"/>
        <v>15400</v>
      </c>
      <c r="L155" s="28">
        <f t="shared" si="81"/>
        <v>3617775</v>
      </c>
      <c r="M155" s="28">
        <f t="shared" si="82"/>
        <v>4479300</v>
      </c>
      <c r="N155" s="34">
        <v>0.7</v>
      </c>
      <c r="O155" s="34">
        <v>0.85</v>
      </c>
      <c r="P155" s="28">
        <f t="shared" si="83"/>
        <v>2532442.5</v>
      </c>
      <c r="Q155" s="28">
        <f t="shared" si="84"/>
        <v>3807405</v>
      </c>
      <c r="R155" s="28"/>
      <c r="S155" s="38">
        <v>3079650</v>
      </c>
      <c r="T155" s="38">
        <v>16170</v>
      </c>
      <c r="U155" s="28"/>
      <c r="V155" s="28">
        <v>0</v>
      </c>
      <c r="W155" s="28">
        <v>0</v>
      </c>
      <c r="X155" s="28">
        <f>ROUND(IF(P155+Q155+R155-S155-T155-U155-V155&lt;0,0,P155+Q155+R155-S155-T155-U155-V155),0)</f>
        <v>3244028</v>
      </c>
      <c r="Y155" s="28"/>
      <c r="Z155" s="57">
        <f>AA155+AB155</f>
        <v>2630900</v>
      </c>
      <c r="AA155" s="57"/>
      <c r="AB155" s="57">
        <f>ROUND(X155*0.811,-2)</f>
        <v>2630900</v>
      </c>
      <c r="AC155" s="28">
        <f>X155-Y155-Z155</f>
        <v>613128</v>
      </c>
      <c r="AD155" s="28">
        <f>ROUND(IF(P155+Q155+R155-S155-T155-U155-V155&lt;0,-(P155+Q155+R155-S155-T155-U155-V155),0),0)</f>
        <v>0</v>
      </c>
      <c r="AE155" s="58"/>
    </row>
    <row r="156" ht="30" customHeight="1" spans="1:31">
      <c r="A156" s="24">
        <v>618007</v>
      </c>
      <c r="B156" s="65" t="s">
        <v>200</v>
      </c>
      <c r="C156" s="65" t="s">
        <v>200</v>
      </c>
      <c r="D156" s="23">
        <f t="shared" ref="D156:AD156" si="90">D157</f>
        <v>142</v>
      </c>
      <c r="E156" s="23">
        <f t="shared" si="90"/>
        <v>0</v>
      </c>
      <c r="F156" s="23">
        <f t="shared" si="90"/>
        <v>226</v>
      </c>
      <c r="G156" s="23">
        <f t="shared" si="90"/>
        <v>0</v>
      </c>
      <c r="H156" s="23">
        <f t="shared" si="90"/>
        <v>248500</v>
      </c>
      <c r="I156" s="23">
        <f t="shared" si="90"/>
        <v>0</v>
      </c>
      <c r="J156" s="23">
        <f t="shared" si="90"/>
        <v>395500</v>
      </c>
      <c r="K156" s="23">
        <f t="shared" si="90"/>
        <v>0</v>
      </c>
      <c r="L156" s="23">
        <f t="shared" si="90"/>
        <v>644000</v>
      </c>
      <c r="M156" s="23">
        <f t="shared" si="90"/>
        <v>791000</v>
      </c>
      <c r="N156" s="23"/>
      <c r="O156" s="34"/>
      <c r="P156" s="23">
        <f t="shared" si="90"/>
        <v>450800</v>
      </c>
      <c r="Q156" s="23">
        <f t="shared" si="90"/>
        <v>791000</v>
      </c>
      <c r="R156" s="23">
        <f t="shared" si="90"/>
        <v>0</v>
      </c>
      <c r="S156" s="23">
        <f t="shared" si="90"/>
        <v>374850</v>
      </c>
      <c r="T156" s="23">
        <f t="shared" si="90"/>
        <v>0</v>
      </c>
      <c r="U156" s="23">
        <f t="shared" si="90"/>
        <v>0</v>
      </c>
      <c r="V156" s="23">
        <f t="shared" si="90"/>
        <v>0</v>
      </c>
      <c r="W156" s="23">
        <f t="shared" si="90"/>
        <v>0</v>
      </c>
      <c r="X156" s="23">
        <f t="shared" si="90"/>
        <v>866950</v>
      </c>
      <c r="Y156" s="23">
        <f t="shared" si="90"/>
        <v>0</v>
      </c>
      <c r="Z156" s="55">
        <f t="shared" si="90"/>
        <v>703100</v>
      </c>
      <c r="AA156" s="55">
        <f t="shared" si="90"/>
        <v>0</v>
      </c>
      <c r="AB156" s="55">
        <f t="shared" si="90"/>
        <v>703100</v>
      </c>
      <c r="AC156" s="23">
        <f t="shared" si="90"/>
        <v>163850</v>
      </c>
      <c r="AD156" s="23">
        <f t="shared" si="90"/>
        <v>0</v>
      </c>
      <c r="AE156" s="56"/>
    </row>
    <row r="157" ht="30" customHeight="1" spans="1:31">
      <c r="A157" s="26">
        <v>618007</v>
      </c>
      <c r="B157" s="27" t="s">
        <v>200</v>
      </c>
      <c r="C157" s="27" t="s">
        <v>200</v>
      </c>
      <c r="D157" s="28">
        <v>142</v>
      </c>
      <c r="E157" s="28">
        <v>0</v>
      </c>
      <c r="F157" s="28">
        <v>226</v>
      </c>
      <c r="G157" s="28">
        <v>0</v>
      </c>
      <c r="H157" s="28">
        <f t="shared" si="75"/>
        <v>248500</v>
      </c>
      <c r="I157" s="28">
        <f t="shared" si="79"/>
        <v>0</v>
      </c>
      <c r="J157" s="28">
        <f t="shared" si="76"/>
        <v>395500</v>
      </c>
      <c r="K157" s="28">
        <f t="shared" si="80"/>
        <v>0</v>
      </c>
      <c r="L157" s="28">
        <f t="shared" si="81"/>
        <v>644000</v>
      </c>
      <c r="M157" s="28">
        <f t="shared" si="82"/>
        <v>791000</v>
      </c>
      <c r="N157" s="34">
        <v>0.7</v>
      </c>
      <c r="O157" s="34">
        <v>1</v>
      </c>
      <c r="P157" s="28">
        <f t="shared" si="83"/>
        <v>450800</v>
      </c>
      <c r="Q157" s="28">
        <f t="shared" si="84"/>
        <v>791000</v>
      </c>
      <c r="R157" s="28"/>
      <c r="S157" s="38">
        <v>374850</v>
      </c>
      <c r="T157" s="38">
        <v>0</v>
      </c>
      <c r="U157" s="28"/>
      <c r="V157" s="28">
        <v>0</v>
      </c>
      <c r="W157" s="28">
        <v>0</v>
      </c>
      <c r="X157" s="28">
        <f>ROUND(IF(P157+Q157+R157-S157-T157-U157-V157&lt;0,0,P157+Q157+R157-S157-T157-U157-V157),0)</f>
        <v>866950</v>
      </c>
      <c r="Y157" s="28"/>
      <c r="Z157" s="57">
        <f>AA157+AB157</f>
        <v>703100</v>
      </c>
      <c r="AA157" s="57"/>
      <c r="AB157" s="57">
        <f>ROUND(X157*0.811,-2)</f>
        <v>703100</v>
      </c>
      <c r="AC157" s="28">
        <f>X157-Y157-Z157</f>
        <v>163850</v>
      </c>
      <c r="AD157" s="28">
        <f>ROUND(IF(P157+Q157+R157-S157-T157-U157-V157&lt;0,-(P157+Q157+R157-S157-T157-U157-V157),0),0)</f>
        <v>0</v>
      </c>
      <c r="AE157" s="58"/>
    </row>
    <row r="158" ht="30" customHeight="1" spans="1:31">
      <c r="A158" s="24">
        <v>618008</v>
      </c>
      <c r="B158" s="25" t="s">
        <v>201</v>
      </c>
      <c r="C158" s="25" t="s">
        <v>201</v>
      </c>
      <c r="D158" s="23">
        <f t="shared" ref="D158:AD158" si="91">D159</f>
        <v>131</v>
      </c>
      <c r="E158" s="23">
        <f t="shared" si="91"/>
        <v>0</v>
      </c>
      <c r="F158" s="23">
        <f t="shared" si="91"/>
        <v>151</v>
      </c>
      <c r="G158" s="23">
        <f t="shared" si="91"/>
        <v>0</v>
      </c>
      <c r="H158" s="23">
        <f t="shared" si="91"/>
        <v>229250</v>
      </c>
      <c r="I158" s="23">
        <f t="shared" si="91"/>
        <v>0</v>
      </c>
      <c r="J158" s="23">
        <f t="shared" si="91"/>
        <v>264250</v>
      </c>
      <c r="K158" s="23">
        <f t="shared" si="91"/>
        <v>0</v>
      </c>
      <c r="L158" s="23">
        <f t="shared" si="91"/>
        <v>493500</v>
      </c>
      <c r="M158" s="23">
        <f t="shared" si="91"/>
        <v>528500</v>
      </c>
      <c r="N158" s="23"/>
      <c r="O158" s="34"/>
      <c r="P158" s="23">
        <f t="shared" si="91"/>
        <v>345450</v>
      </c>
      <c r="Q158" s="23">
        <f t="shared" si="91"/>
        <v>528500</v>
      </c>
      <c r="R158" s="23">
        <f t="shared" si="91"/>
        <v>0</v>
      </c>
      <c r="S158" s="23">
        <f t="shared" si="91"/>
        <v>445900</v>
      </c>
      <c r="T158" s="23">
        <f t="shared" si="91"/>
        <v>0</v>
      </c>
      <c r="U158" s="23">
        <f t="shared" si="91"/>
        <v>0</v>
      </c>
      <c r="V158" s="23">
        <f t="shared" si="91"/>
        <v>0</v>
      </c>
      <c r="W158" s="23">
        <f t="shared" si="91"/>
        <v>0</v>
      </c>
      <c r="X158" s="23">
        <f t="shared" si="91"/>
        <v>428050</v>
      </c>
      <c r="Y158" s="23">
        <f t="shared" si="91"/>
        <v>0</v>
      </c>
      <c r="Z158" s="55">
        <f t="shared" si="91"/>
        <v>347100</v>
      </c>
      <c r="AA158" s="55">
        <f t="shared" si="91"/>
        <v>0</v>
      </c>
      <c r="AB158" s="55">
        <f t="shared" si="91"/>
        <v>347100</v>
      </c>
      <c r="AC158" s="23">
        <f t="shared" si="91"/>
        <v>80950</v>
      </c>
      <c r="AD158" s="23">
        <f t="shared" si="91"/>
        <v>0</v>
      </c>
      <c r="AE158" s="56"/>
    </row>
    <row r="159" ht="30" customHeight="1" spans="1:31">
      <c r="A159" s="26">
        <v>618008</v>
      </c>
      <c r="B159" s="27" t="s">
        <v>201</v>
      </c>
      <c r="C159" s="27" t="s">
        <v>201</v>
      </c>
      <c r="D159" s="28">
        <v>131</v>
      </c>
      <c r="E159" s="28">
        <v>0</v>
      </c>
      <c r="F159" s="28">
        <v>151</v>
      </c>
      <c r="G159" s="28">
        <v>0</v>
      </c>
      <c r="H159" s="28">
        <f t="shared" si="75"/>
        <v>229250</v>
      </c>
      <c r="I159" s="28">
        <f t="shared" si="79"/>
        <v>0</v>
      </c>
      <c r="J159" s="28">
        <f t="shared" si="76"/>
        <v>264250</v>
      </c>
      <c r="K159" s="28">
        <f t="shared" si="80"/>
        <v>0</v>
      </c>
      <c r="L159" s="28">
        <f t="shared" si="81"/>
        <v>493500</v>
      </c>
      <c r="M159" s="28">
        <f t="shared" si="82"/>
        <v>528500</v>
      </c>
      <c r="N159" s="34">
        <v>0.7</v>
      </c>
      <c r="O159" s="34">
        <v>1</v>
      </c>
      <c r="P159" s="28">
        <f t="shared" si="83"/>
        <v>345450</v>
      </c>
      <c r="Q159" s="28">
        <f t="shared" si="84"/>
        <v>528500</v>
      </c>
      <c r="R159" s="28"/>
      <c r="S159" s="38">
        <v>445900</v>
      </c>
      <c r="T159" s="38">
        <v>0</v>
      </c>
      <c r="U159" s="28"/>
      <c r="V159" s="28">
        <v>0</v>
      </c>
      <c r="W159" s="28">
        <v>0</v>
      </c>
      <c r="X159" s="28">
        <f>ROUND(IF(P159+Q159+R159-S159-T159-U159-V159&lt;0,0,P159+Q159+R159-S159-T159-U159-V159),0)</f>
        <v>428050</v>
      </c>
      <c r="Y159" s="28"/>
      <c r="Z159" s="57">
        <f>AA159+AB159</f>
        <v>347100</v>
      </c>
      <c r="AA159" s="57"/>
      <c r="AB159" s="57">
        <f>ROUND(X159*0.811,-2)</f>
        <v>347100</v>
      </c>
      <c r="AC159" s="28">
        <f>X159-Y159-Z159</f>
        <v>80950</v>
      </c>
      <c r="AD159" s="28">
        <f>ROUND(IF(P159+Q159+R159-S159-T159-U159-V159&lt;0,-(P159+Q159+R159-S159-T159-U159-V159),0),0)</f>
        <v>0</v>
      </c>
      <c r="AE159" s="58"/>
    </row>
    <row r="160" ht="30" customHeight="1" spans="1:31">
      <c r="A160" s="24">
        <v>618004</v>
      </c>
      <c r="B160" s="25" t="s">
        <v>202</v>
      </c>
      <c r="C160" s="25" t="s">
        <v>202</v>
      </c>
      <c r="D160" s="23">
        <f t="shared" ref="D160:AD160" si="92">D161</f>
        <v>4517</v>
      </c>
      <c r="E160" s="23">
        <f t="shared" si="92"/>
        <v>7</v>
      </c>
      <c r="F160" s="23">
        <f t="shared" si="92"/>
        <v>5793</v>
      </c>
      <c r="G160" s="23">
        <f t="shared" si="92"/>
        <v>7</v>
      </c>
      <c r="H160" s="23">
        <f t="shared" si="92"/>
        <v>7904750</v>
      </c>
      <c r="I160" s="23">
        <f t="shared" si="92"/>
        <v>13475</v>
      </c>
      <c r="J160" s="23">
        <f t="shared" si="92"/>
        <v>10137750</v>
      </c>
      <c r="K160" s="23">
        <f t="shared" si="92"/>
        <v>13475</v>
      </c>
      <c r="L160" s="23">
        <f t="shared" si="92"/>
        <v>18069450</v>
      </c>
      <c r="M160" s="23">
        <f t="shared" si="92"/>
        <v>20302450</v>
      </c>
      <c r="N160" s="23"/>
      <c r="O160" s="34"/>
      <c r="P160" s="23">
        <f t="shared" si="92"/>
        <v>12648615</v>
      </c>
      <c r="Q160" s="23">
        <f t="shared" si="92"/>
        <v>17257082.5</v>
      </c>
      <c r="R160" s="23">
        <f t="shared" si="92"/>
        <v>0</v>
      </c>
      <c r="S160" s="23">
        <f t="shared" si="92"/>
        <v>13844950</v>
      </c>
      <c r="T160" s="23">
        <f t="shared" si="92"/>
        <v>32340</v>
      </c>
      <c r="U160" s="23">
        <f t="shared" si="92"/>
        <v>0</v>
      </c>
      <c r="V160" s="23">
        <f t="shared" si="92"/>
        <v>0</v>
      </c>
      <c r="W160" s="23">
        <f t="shared" si="92"/>
        <v>0</v>
      </c>
      <c r="X160" s="23">
        <f t="shared" si="92"/>
        <v>16028408</v>
      </c>
      <c r="Y160" s="23">
        <f t="shared" si="92"/>
        <v>0</v>
      </c>
      <c r="Z160" s="55">
        <f t="shared" si="92"/>
        <v>12999000</v>
      </c>
      <c r="AA160" s="55">
        <f t="shared" si="92"/>
        <v>0</v>
      </c>
      <c r="AB160" s="55">
        <f t="shared" si="92"/>
        <v>12999000</v>
      </c>
      <c r="AC160" s="23">
        <f t="shared" si="92"/>
        <v>3029408</v>
      </c>
      <c r="AD160" s="23">
        <f t="shared" si="92"/>
        <v>0</v>
      </c>
      <c r="AE160" s="56"/>
    </row>
    <row r="161" ht="30" customHeight="1" spans="1:31">
      <c r="A161" s="26">
        <v>618004</v>
      </c>
      <c r="B161" s="27" t="s">
        <v>202</v>
      </c>
      <c r="C161" s="27" t="s">
        <v>202</v>
      </c>
      <c r="D161" s="28">
        <v>4517</v>
      </c>
      <c r="E161" s="28">
        <v>7</v>
      </c>
      <c r="F161" s="28">
        <v>5793</v>
      </c>
      <c r="G161" s="28">
        <v>7</v>
      </c>
      <c r="H161" s="28">
        <f t="shared" si="75"/>
        <v>7904750</v>
      </c>
      <c r="I161" s="28">
        <f t="shared" si="79"/>
        <v>13475</v>
      </c>
      <c r="J161" s="28">
        <f t="shared" si="76"/>
        <v>10137750</v>
      </c>
      <c r="K161" s="28">
        <f t="shared" si="80"/>
        <v>13475</v>
      </c>
      <c r="L161" s="28">
        <f t="shared" si="81"/>
        <v>18069450</v>
      </c>
      <c r="M161" s="28">
        <f t="shared" si="82"/>
        <v>20302450</v>
      </c>
      <c r="N161" s="34">
        <v>0.7</v>
      </c>
      <c r="O161" s="34">
        <v>0.85</v>
      </c>
      <c r="P161" s="28">
        <f t="shared" si="83"/>
        <v>12648615</v>
      </c>
      <c r="Q161" s="28">
        <f t="shared" si="84"/>
        <v>17257082.5</v>
      </c>
      <c r="R161" s="28"/>
      <c r="S161" s="38">
        <v>13844950</v>
      </c>
      <c r="T161" s="38">
        <v>32340</v>
      </c>
      <c r="U161" s="28"/>
      <c r="V161" s="28">
        <v>0</v>
      </c>
      <c r="W161" s="28">
        <v>0</v>
      </c>
      <c r="X161" s="28">
        <f>ROUND(IF(P161+Q161+R161-S161-T161-U161-V161&lt;0,0,P161+Q161+R161-S161-T161-U161-V161),0)</f>
        <v>16028408</v>
      </c>
      <c r="Y161" s="28"/>
      <c r="Z161" s="57">
        <f>AA161+AB161</f>
        <v>12999000</v>
      </c>
      <c r="AA161" s="57"/>
      <c r="AB161" s="57">
        <f>ROUND(X161*0.811,-2)</f>
        <v>12999000</v>
      </c>
      <c r="AC161" s="28">
        <f>X161-Y161-Z161</f>
        <v>3029408</v>
      </c>
      <c r="AD161" s="28">
        <f>ROUND(IF(P161+Q161+R161-S161-T161-U161-V161&lt;0,-(P161+Q161+R161-S161-T161-U161-V161),0),0)</f>
        <v>0</v>
      </c>
      <c r="AE161" s="58"/>
    </row>
    <row r="162" ht="30" customHeight="1" spans="1:31">
      <c r="A162" s="24">
        <v>619</v>
      </c>
      <c r="B162" s="25" t="s">
        <v>203</v>
      </c>
      <c r="C162" s="25" t="s">
        <v>203</v>
      </c>
      <c r="D162" s="23">
        <f t="shared" ref="D162:AD162" si="93">SUM(D163:D165)</f>
        <v>6210</v>
      </c>
      <c r="E162" s="23">
        <f t="shared" si="93"/>
        <v>4</v>
      </c>
      <c r="F162" s="23">
        <f t="shared" si="93"/>
        <v>6589</v>
      </c>
      <c r="G162" s="23">
        <f t="shared" si="93"/>
        <v>2</v>
      </c>
      <c r="H162" s="23">
        <f t="shared" si="93"/>
        <v>10867500</v>
      </c>
      <c r="I162" s="23">
        <f t="shared" si="93"/>
        <v>7700</v>
      </c>
      <c r="J162" s="23">
        <f t="shared" si="93"/>
        <v>11530750</v>
      </c>
      <c r="K162" s="23">
        <f t="shared" si="93"/>
        <v>3850</v>
      </c>
      <c r="L162" s="23">
        <f t="shared" si="93"/>
        <v>22409800</v>
      </c>
      <c r="M162" s="23">
        <f t="shared" si="93"/>
        <v>23069200</v>
      </c>
      <c r="N162" s="23"/>
      <c r="O162" s="34"/>
      <c r="P162" s="23">
        <f t="shared" si="93"/>
        <v>15686860</v>
      </c>
      <c r="Q162" s="23">
        <f t="shared" si="93"/>
        <v>19608820</v>
      </c>
      <c r="R162" s="23">
        <f t="shared" si="93"/>
        <v>0</v>
      </c>
      <c r="S162" s="23">
        <f t="shared" si="93"/>
        <v>15285550</v>
      </c>
      <c r="T162" s="23">
        <f t="shared" si="93"/>
        <v>13475</v>
      </c>
      <c r="U162" s="23">
        <f t="shared" si="93"/>
        <v>0</v>
      </c>
      <c r="V162" s="23">
        <f t="shared" si="93"/>
        <v>0</v>
      </c>
      <c r="W162" s="23">
        <f t="shared" si="93"/>
        <v>0</v>
      </c>
      <c r="X162" s="23">
        <f t="shared" si="93"/>
        <v>19996655</v>
      </c>
      <c r="Y162" s="23">
        <f t="shared" si="93"/>
        <v>0</v>
      </c>
      <c r="Z162" s="55">
        <f t="shared" si="93"/>
        <v>16217200</v>
      </c>
      <c r="AA162" s="55">
        <f t="shared" si="93"/>
        <v>0</v>
      </c>
      <c r="AB162" s="55">
        <f t="shared" si="93"/>
        <v>16217200</v>
      </c>
      <c r="AC162" s="23">
        <f t="shared" si="93"/>
        <v>3779455</v>
      </c>
      <c r="AD162" s="23">
        <f t="shared" si="93"/>
        <v>0</v>
      </c>
      <c r="AE162" s="56"/>
    </row>
    <row r="163" ht="30" customHeight="1" spans="1:31">
      <c r="A163" s="26">
        <v>619001</v>
      </c>
      <c r="B163" s="27" t="s">
        <v>204</v>
      </c>
      <c r="C163" s="27" t="s">
        <v>205</v>
      </c>
      <c r="D163" s="28">
        <v>5739</v>
      </c>
      <c r="E163" s="28">
        <v>4</v>
      </c>
      <c r="F163" s="28">
        <v>6156</v>
      </c>
      <c r="G163" s="28">
        <v>2</v>
      </c>
      <c r="H163" s="28">
        <f t="shared" si="75"/>
        <v>10043250</v>
      </c>
      <c r="I163" s="28">
        <f t="shared" si="79"/>
        <v>7700</v>
      </c>
      <c r="J163" s="28">
        <f t="shared" si="76"/>
        <v>10773000</v>
      </c>
      <c r="K163" s="28">
        <f t="shared" si="80"/>
        <v>3850</v>
      </c>
      <c r="L163" s="28">
        <f t="shared" si="81"/>
        <v>20827800</v>
      </c>
      <c r="M163" s="28">
        <f t="shared" si="82"/>
        <v>21553700</v>
      </c>
      <c r="N163" s="34">
        <v>0.7</v>
      </c>
      <c r="O163" s="34">
        <v>0.85</v>
      </c>
      <c r="P163" s="28">
        <f t="shared" si="83"/>
        <v>14579460</v>
      </c>
      <c r="Q163" s="28">
        <f t="shared" si="84"/>
        <v>18320645</v>
      </c>
      <c r="R163" s="28"/>
      <c r="S163" s="38">
        <v>14320250</v>
      </c>
      <c r="T163" s="38">
        <v>13475</v>
      </c>
      <c r="U163" s="28"/>
      <c r="V163" s="28">
        <v>0</v>
      </c>
      <c r="W163" s="28">
        <v>0</v>
      </c>
      <c r="X163" s="28">
        <f>ROUND(IF(P163+Q163+R163-S163-T163-U163-V163&lt;0,0,P163+Q163+R163-S163-T163-U163-V163),0)</f>
        <v>18566380</v>
      </c>
      <c r="Y163" s="28"/>
      <c r="Z163" s="57">
        <f>AA163+AB163</f>
        <v>15057300</v>
      </c>
      <c r="AA163" s="57"/>
      <c r="AB163" s="57">
        <f>ROUND(X163*0.811,-2)</f>
        <v>15057300</v>
      </c>
      <c r="AC163" s="28">
        <f>X163-Y163-Z163</f>
        <v>3509080</v>
      </c>
      <c r="AD163" s="28">
        <f>ROUND(IF(P163+Q163+R163-S163-T163-U163-V163&lt;0,-(P163+Q163+R163-S163-T163-U163-V163),0),0)</f>
        <v>0</v>
      </c>
      <c r="AE163" s="58"/>
    </row>
    <row r="164" ht="30" customHeight="1" spans="1:31">
      <c r="A164" s="26">
        <v>619004</v>
      </c>
      <c r="B164" s="27" t="s">
        <v>206</v>
      </c>
      <c r="C164" s="27" t="s">
        <v>207</v>
      </c>
      <c r="D164" s="28">
        <v>356</v>
      </c>
      <c r="E164" s="28">
        <v>0</v>
      </c>
      <c r="F164" s="28">
        <v>335</v>
      </c>
      <c r="G164" s="28">
        <v>0</v>
      </c>
      <c r="H164" s="28">
        <f t="shared" si="75"/>
        <v>623000</v>
      </c>
      <c r="I164" s="28">
        <f t="shared" si="79"/>
        <v>0</v>
      </c>
      <c r="J164" s="28">
        <f t="shared" si="76"/>
        <v>586250</v>
      </c>
      <c r="K164" s="28">
        <f t="shared" si="80"/>
        <v>0</v>
      </c>
      <c r="L164" s="28">
        <f t="shared" si="81"/>
        <v>1209250</v>
      </c>
      <c r="M164" s="28">
        <f t="shared" si="82"/>
        <v>1172500</v>
      </c>
      <c r="N164" s="34">
        <v>0.7</v>
      </c>
      <c r="O164" s="34">
        <v>0.85</v>
      </c>
      <c r="P164" s="28">
        <f t="shared" si="83"/>
        <v>846475</v>
      </c>
      <c r="Q164" s="28">
        <f t="shared" si="84"/>
        <v>996625</v>
      </c>
      <c r="R164" s="28"/>
      <c r="S164" s="38">
        <v>686000</v>
      </c>
      <c r="T164" s="38">
        <v>0</v>
      </c>
      <c r="U164" s="28"/>
      <c r="V164" s="28">
        <v>0</v>
      </c>
      <c r="W164" s="28">
        <v>0</v>
      </c>
      <c r="X164" s="28">
        <f>ROUND(IF(P164+Q164+R164-S164-T164-U164-V164&lt;0,0,P164+Q164+R164-S164-T164-U164-V164),0)</f>
        <v>1157100</v>
      </c>
      <c r="Y164" s="28"/>
      <c r="Z164" s="57">
        <f>AA164+AB164</f>
        <v>938400</v>
      </c>
      <c r="AA164" s="57"/>
      <c r="AB164" s="57">
        <f>ROUND(X164*0.811,-2)</f>
        <v>938400</v>
      </c>
      <c r="AC164" s="28">
        <f>X164-Y164-Z164</f>
        <v>218700</v>
      </c>
      <c r="AD164" s="28">
        <f>ROUND(IF(P164+Q164+R164-S164-T164-U164-V164&lt;0,-(P164+Q164+R164-S164-T164-U164-V164),0),0)</f>
        <v>0</v>
      </c>
      <c r="AE164" s="58"/>
    </row>
    <row r="165" ht="30" customHeight="1" spans="1:31">
      <c r="A165" s="26">
        <v>619002</v>
      </c>
      <c r="B165" s="27" t="s">
        <v>208</v>
      </c>
      <c r="C165" s="27" t="s">
        <v>208</v>
      </c>
      <c r="D165" s="28">
        <v>115</v>
      </c>
      <c r="E165" s="28">
        <v>0</v>
      </c>
      <c r="F165" s="28">
        <v>98</v>
      </c>
      <c r="G165" s="28">
        <v>0</v>
      </c>
      <c r="H165" s="28">
        <f t="shared" si="75"/>
        <v>201250</v>
      </c>
      <c r="I165" s="28">
        <f t="shared" si="79"/>
        <v>0</v>
      </c>
      <c r="J165" s="28">
        <f t="shared" si="76"/>
        <v>171500</v>
      </c>
      <c r="K165" s="28">
        <f t="shared" si="80"/>
        <v>0</v>
      </c>
      <c r="L165" s="28">
        <f t="shared" si="81"/>
        <v>372750</v>
      </c>
      <c r="M165" s="28">
        <f t="shared" si="82"/>
        <v>343000</v>
      </c>
      <c r="N165" s="34">
        <v>0.7</v>
      </c>
      <c r="O165" s="34">
        <v>0.85</v>
      </c>
      <c r="P165" s="28">
        <f t="shared" si="83"/>
        <v>260925</v>
      </c>
      <c r="Q165" s="28">
        <f t="shared" si="84"/>
        <v>291550</v>
      </c>
      <c r="R165" s="28"/>
      <c r="S165" s="38">
        <v>279300</v>
      </c>
      <c r="T165" s="38">
        <v>0</v>
      </c>
      <c r="U165" s="28"/>
      <c r="V165" s="28">
        <v>0</v>
      </c>
      <c r="W165" s="28">
        <v>0</v>
      </c>
      <c r="X165" s="28">
        <f>ROUND(IF(P165+Q165+R165-S165-T165-U165-V165&lt;0,0,P165+Q165+R165-S165-T165-U165-V165),0)</f>
        <v>273175</v>
      </c>
      <c r="Y165" s="28"/>
      <c r="Z165" s="57">
        <f>AA165+AB165</f>
        <v>221500</v>
      </c>
      <c r="AA165" s="57"/>
      <c r="AB165" s="57">
        <f>ROUND(X165*0.811,-2)</f>
        <v>221500</v>
      </c>
      <c r="AC165" s="28">
        <f>X165-Y165-Z165</f>
        <v>51675</v>
      </c>
      <c r="AD165" s="28">
        <f>ROUND(IF(P165+Q165+R165-S165-T165-U165-V165&lt;0,-(P165+Q165+R165-S165-T165-U165-V165),0),0)</f>
        <v>0</v>
      </c>
      <c r="AE165" s="58"/>
    </row>
    <row r="166" ht="30" customHeight="1" spans="1:31">
      <c r="A166" s="24">
        <v>619003</v>
      </c>
      <c r="B166" s="25" t="s">
        <v>209</v>
      </c>
      <c r="C166" s="25" t="s">
        <v>209</v>
      </c>
      <c r="D166" s="23">
        <f t="shared" ref="D166:AD166" si="94">D167</f>
        <v>1582</v>
      </c>
      <c r="E166" s="23">
        <f t="shared" si="94"/>
        <v>0</v>
      </c>
      <c r="F166" s="23">
        <f t="shared" si="94"/>
        <v>1536</v>
      </c>
      <c r="G166" s="23">
        <f t="shared" si="94"/>
        <v>1</v>
      </c>
      <c r="H166" s="23">
        <f t="shared" si="94"/>
        <v>2768500</v>
      </c>
      <c r="I166" s="23">
        <f t="shared" si="94"/>
        <v>0</v>
      </c>
      <c r="J166" s="23">
        <f t="shared" si="94"/>
        <v>2688000</v>
      </c>
      <c r="K166" s="23">
        <f t="shared" si="94"/>
        <v>1925</v>
      </c>
      <c r="L166" s="23">
        <f t="shared" si="94"/>
        <v>5458425</v>
      </c>
      <c r="M166" s="23">
        <f t="shared" si="94"/>
        <v>5379850</v>
      </c>
      <c r="N166" s="23"/>
      <c r="O166" s="34"/>
      <c r="P166" s="23">
        <f t="shared" si="94"/>
        <v>3820897.5</v>
      </c>
      <c r="Q166" s="23">
        <f t="shared" si="94"/>
        <v>5379850</v>
      </c>
      <c r="R166" s="23">
        <f t="shared" si="94"/>
        <v>0</v>
      </c>
      <c r="S166" s="23">
        <f t="shared" si="94"/>
        <v>3758300</v>
      </c>
      <c r="T166" s="23">
        <f t="shared" si="94"/>
        <v>0</v>
      </c>
      <c r="U166" s="23">
        <f t="shared" si="94"/>
        <v>0</v>
      </c>
      <c r="V166" s="23">
        <f t="shared" si="94"/>
        <v>5390</v>
      </c>
      <c r="W166" s="23">
        <f t="shared" si="94"/>
        <v>0</v>
      </c>
      <c r="X166" s="23">
        <f t="shared" si="94"/>
        <v>5437058</v>
      </c>
      <c r="Y166" s="23">
        <f t="shared" si="94"/>
        <v>0</v>
      </c>
      <c r="Z166" s="55">
        <f t="shared" si="94"/>
        <v>4409500</v>
      </c>
      <c r="AA166" s="55">
        <f t="shared" si="94"/>
        <v>0</v>
      </c>
      <c r="AB166" s="55">
        <f t="shared" si="94"/>
        <v>4409500</v>
      </c>
      <c r="AC166" s="23">
        <f t="shared" si="94"/>
        <v>1027558</v>
      </c>
      <c r="AD166" s="23">
        <f t="shared" si="94"/>
        <v>0</v>
      </c>
      <c r="AE166" s="56"/>
    </row>
    <row r="167" ht="30" customHeight="1" spans="1:31">
      <c r="A167" s="26">
        <v>619003</v>
      </c>
      <c r="B167" s="27" t="s">
        <v>209</v>
      </c>
      <c r="C167" s="27" t="s">
        <v>209</v>
      </c>
      <c r="D167" s="28">
        <v>1582</v>
      </c>
      <c r="E167" s="28">
        <v>0</v>
      </c>
      <c r="F167" s="28">
        <v>1536</v>
      </c>
      <c r="G167" s="28">
        <v>1</v>
      </c>
      <c r="H167" s="28">
        <f t="shared" si="75"/>
        <v>2768500</v>
      </c>
      <c r="I167" s="28">
        <f t="shared" si="79"/>
        <v>0</v>
      </c>
      <c r="J167" s="28">
        <f t="shared" si="76"/>
        <v>2688000</v>
      </c>
      <c r="K167" s="28">
        <f t="shared" si="80"/>
        <v>1925</v>
      </c>
      <c r="L167" s="28">
        <f t="shared" si="81"/>
        <v>5458425</v>
      </c>
      <c r="M167" s="28">
        <f t="shared" si="82"/>
        <v>5379850</v>
      </c>
      <c r="N167" s="34">
        <v>0.7</v>
      </c>
      <c r="O167" s="34">
        <v>1</v>
      </c>
      <c r="P167" s="28">
        <f t="shared" si="83"/>
        <v>3820897.5</v>
      </c>
      <c r="Q167" s="28">
        <f t="shared" si="84"/>
        <v>5379850</v>
      </c>
      <c r="R167" s="28"/>
      <c r="S167" s="38">
        <v>3758300</v>
      </c>
      <c r="T167" s="38">
        <v>0</v>
      </c>
      <c r="U167" s="28"/>
      <c r="V167" s="28">
        <v>5390</v>
      </c>
      <c r="W167" s="28">
        <v>0</v>
      </c>
      <c r="X167" s="28">
        <f>ROUND(IF(P167+Q167+R167-S167-T167-U167-V167&lt;0,0,P167+Q167+R167-S167-T167-U167-V167),0)</f>
        <v>5437058</v>
      </c>
      <c r="Y167" s="28"/>
      <c r="Z167" s="57">
        <f>AA167+AB167</f>
        <v>4409500</v>
      </c>
      <c r="AA167" s="57"/>
      <c r="AB167" s="57">
        <f>ROUND(X167*0.811,-2)</f>
        <v>4409500</v>
      </c>
      <c r="AC167" s="28">
        <f>X167-Y167-Z167</f>
        <v>1027558</v>
      </c>
      <c r="AD167" s="28">
        <f>ROUND(IF(P167+Q167+R167-S167-T167-U167-V167&lt;0,-(P167+Q167+R167-S167-T167-U167-V167),0),0)</f>
        <v>0</v>
      </c>
      <c r="AE167" s="58"/>
    </row>
    <row r="168" ht="30" customHeight="1" spans="1:31">
      <c r="A168" s="24">
        <v>620</v>
      </c>
      <c r="B168" s="25" t="s">
        <v>210</v>
      </c>
      <c r="C168" s="25" t="s">
        <v>210</v>
      </c>
      <c r="D168" s="23">
        <f t="shared" ref="D168:AD168" si="95">SUM(D169:D173)</f>
        <v>10926</v>
      </c>
      <c r="E168" s="23">
        <f t="shared" si="95"/>
        <v>3</v>
      </c>
      <c r="F168" s="23">
        <f t="shared" si="95"/>
        <v>10520</v>
      </c>
      <c r="G168" s="23">
        <f t="shared" si="95"/>
        <v>4</v>
      </c>
      <c r="H168" s="23">
        <f t="shared" si="95"/>
        <v>19120500</v>
      </c>
      <c r="I168" s="23">
        <f t="shared" si="95"/>
        <v>5775</v>
      </c>
      <c r="J168" s="23">
        <f t="shared" si="95"/>
        <v>18410000</v>
      </c>
      <c r="K168" s="23">
        <f t="shared" si="95"/>
        <v>7700</v>
      </c>
      <c r="L168" s="23">
        <f t="shared" si="95"/>
        <v>37543975</v>
      </c>
      <c r="M168" s="23">
        <f t="shared" si="95"/>
        <v>36835400</v>
      </c>
      <c r="N168" s="23"/>
      <c r="O168" s="34"/>
      <c r="P168" s="23">
        <f t="shared" si="95"/>
        <v>26280782.5</v>
      </c>
      <c r="Q168" s="23">
        <f t="shared" si="95"/>
        <v>31310090</v>
      </c>
      <c r="R168" s="23">
        <f t="shared" si="95"/>
        <v>0</v>
      </c>
      <c r="S168" s="23">
        <f t="shared" si="95"/>
        <v>26915700</v>
      </c>
      <c r="T168" s="23">
        <f t="shared" si="95"/>
        <v>8085</v>
      </c>
      <c r="U168" s="23">
        <f t="shared" si="95"/>
        <v>0</v>
      </c>
      <c r="V168" s="23">
        <f t="shared" si="95"/>
        <v>0</v>
      </c>
      <c r="W168" s="23">
        <f t="shared" si="95"/>
        <v>0</v>
      </c>
      <c r="X168" s="23">
        <f t="shared" si="95"/>
        <v>30667089</v>
      </c>
      <c r="Y168" s="23">
        <f t="shared" si="95"/>
        <v>0</v>
      </c>
      <c r="Z168" s="55">
        <f t="shared" si="95"/>
        <v>24871100</v>
      </c>
      <c r="AA168" s="55">
        <f t="shared" si="95"/>
        <v>0</v>
      </c>
      <c r="AB168" s="55">
        <f t="shared" si="95"/>
        <v>24871100</v>
      </c>
      <c r="AC168" s="23">
        <f t="shared" si="95"/>
        <v>5795989</v>
      </c>
      <c r="AD168" s="23">
        <f t="shared" si="95"/>
        <v>0</v>
      </c>
      <c r="AE168" s="56"/>
    </row>
    <row r="169" ht="30" customHeight="1" spans="1:31">
      <c r="A169" s="60">
        <v>620001</v>
      </c>
      <c r="B169" s="27" t="s">
        <v>211</v>
      </c>
      <c r="C169" s="27" t="s">
        <v>212</v>
      </c>
      <c r="D169" s="28">
        <v>6997</v>
      </c>
      <c r="E169" s="28">
        <v>1</v>
      </c>
      <c r="F169" s="28">
        <v>6628</v>
      </c>
      <c r="G169" s="28">
        <v>3</v>
      </c>
      <c r="H169" s="28">
        <f t="shared" si="75"/>
        <v>12244750</v>
      </c>
      <c r="I169" s="28">
        <f t="shared" si="79"/>
        <v>1925</v>
      </c>
      <c r="J169" s="28">
        <f t="shared" si="76"/>
        <v>11599000</v>
      </c>
      <c r="K169" s="28">
        <f t="shared" si="80"/>
        <v>5775</v>
      </c>
      <c r="L169" s="28">
        <f t="shared" si="81"/>
        <v>23851450</v>
      </c>
      <c r="M169" s="28">
        <f t="shared" si="82"/>
        <v>23209550</v>
      </c>
      <c r="N169" s="34">
        <v>0.7</v>
      </c>
      <c r="O169" s="34">
        <v>0.85</v>
      </c>
      <c r="P169" s="28">
        <f t="shared" si="83"/>
        <v>16696015</v>
      </c>
      <c r="Q169" s="28">
        <f t="shared" si="84"/>
        <v>19728117.5</v>
      </c>
      <c r="R169" s="28"/>
      <c r="S169" s="38">
        <v>17257800</v>
      </c>
      <c r="T169" s="38">
        <v>2695</v>
      </c>
      <c r="U169" s="28"/>
      <c r="V169" s="28">
        <v>0</v>
      </c>
      <c r="W169" s="28">
        <v>0</v>
      </c>
      <c r="X169" s="28">
        <f>ROUND(IF(P169+Q169+R169-S169-T169-U169-V169&lt;0,0,P169+Q169+R169-S169-T169-U169-V169),0)</f>
        <v>19163638</v>
      </c>
      <c r="Y169" s="28"/>
      <c r="Z169" s="57">
        <f>AA169+AB169</f>
        <v>15541700</v>
      </c>
      <c r="AA169" s="57"/>
      <c r="AB169" s="57">
        <f>ROUND(X169*0.811,-2)</f>
        <v>15541700</v>
      </c>
      <c r="AC169" s="28">
        <f>X169-Y169-Z169</f>
        <v>3621938</v>
      </c>
      <c r="AD169" s="28">
        <f>ROUND(IF(P169+Q169+R169-S169-T169-U169-V169&lt;0,-(P169+Q169+R169-S169-T169-U169-V169),0),0)</f>
        <v>0</v>
      </c>
      <c r="AE169" s="58"/>
    </row>
    <row r="170" ht="30" customHeight="1" spans="1:31">
      <c r="A170" s="60">
        <v>620002</v>
      </c>
      <c r="B170" s="27" t="s">
        <v>213</v>
      </c>
      <c r="C170" s="27" t="s">
        <v>214</v>
      </c>
      <c r="D170" s="28">
        <v>0</v>
      </c>
      <c r="E170" s="28">
        <v>0</v>
      </c>
      <c r="F170" s="28"/>
      <c r="G170" s="28">
        <v>0</v>
      </c>
      <c r="H170" s="28">
        <f t="shared" si="75"/>
        <v>0</v>
      </c>
      <c r="I170" s="28">
        <f t="shared" si="79"/>
        <v>0</v>
      </c>
      <c r="J170" s="28">
        <f t="shared" si="76"/>
        <v>0</v>
      </c>
      <c r="K170" s="28">
        <f t="shared" si="80"/>
        <v>0</v>
      </c>
      <c r="L170" s="28">
        <f t="shared" si="81"/>
        <v>0</v>
      </c>
      <c r="M170" s="28">
        <f t="shared" si="82"/>
        <v>0</v>
      </c>
      <c r="N170" s="34">
        <v>0.7</v>
      </c>
      <c r="O170" s="34">
        <v>0.85</v>
      </c>
      <c r="P170" s="28">
        <f t="shared" si="83"/>
        <v>0</v>
      </c>
      <c r="Q170" s="28">
        <f t="shared" si="84"/>
        <v>0</v>
      </c>
      <c r="R170" s="28"/>
      <c r="S170" s="38">
        <v>0</v>
      </c>
      <c r="T170" s="38">
        <v>0</v>
      </c>
      <c r="U170" s="28"/>
      <c r="V170" s="28">
        <v>0</v>
      </c>
      <c r="W170" s="28">
        <v>0</v>
      </c>
      <c r="X170" s="28">
        <f>ROUND(IF(P170+Q170+R170-S170-T170-U170-V170&lt;0,0,P170+Q170+R170-S170-T170-U170-V170),0)</f>
        <v>0</v>
      </c>
      <c r="Y170" s="28"/>
      <c r="Z170" s="57">
        <f>AA170+AB170</f>
        <v>0</v>
      </c>
      <c r="AA170" s="57"/>
      <c r="AB170" s="57">
        <f>ROUND(X170*0.811,-2)</f>
        <v>0</v>
      </c>
      <c r="AC170" s="28">
        <f>X170-Y170-Z170</f>
        <v>0</v>
      </c>
      <c r="AD170" s="28">
        <f>ROUND(IF(P170+Q170+R170-S170-T170-U170-V170&lt;0,-(P170+Q170+R170-S170-T170-U170-V170),0),0)</f>
        <v>0</v>
      </c>
      <c r="AE170" s="58"/>
    </row>
    <row r="171" ht="30" customHeight="1" spans="1:31">
      <c r="A171" s="60">
        <v>620002</v>
      </c>
      <c r="B171" s="27" t="s">
        <v>213</v>
      </c>
      <c r="C171" s="27" t="s">
        <v>213</v>
      </c>
      <c r="D171" s="28">
        <v>2917</v>
      </c>
      <c r="E171" s="28">
        <v>1</v>
      </c>
      <c r="F171" s="28">
        <v>2960</v>
      </c>
      <c r="G171" s="28">
        <v>0</v>
      </c>
      <c r="H171" s="28">
        <f t="shared" si="75"/>
        <v>5104750</v>
      </c>
      <c r="I171" s="28">
        <f t="shared" si="79"/>
        <v>1925</v>
      </c>
      <c r="J171" s="28">
        <f t="shared" si="76"/>
        <v>5180000</v>
      </c>
      <c r="K171" s="28">
        <f t="shared" si="80"/>
        <v>0</v>
      </c>
      <c r="L171" s="28">
        <f t="shared" si="81"/>
        <v>10286675</v>
      </c>
      <c r="M171" s="28">
        <f t="shared" si="82"/>
        <v>10360000</v>
      </c>
      <c r="N171" s="34">
        <v>0.7</v>
      </c>
      <c r="O171" s="34">
        <v>0.85</v>
      </c>
      <c r="P171" s="28">
        <f t="shared" si="83"/>
        <v>7200672.5</v>
      </c>
      <c r="Q171" s="28">
        <f t="shared" si="84"/>
        <v>8806000</v>
      </c>
      <c r="R171" s="28"/>
      <c r="S171" s="38">
        <v>7139300</v>
      </c>
      <c r="T171" s="38">
        <v>2695</v>
      </c>
      <c r="U171" s="28"/>
      <c r="V171" s="28">
        <v>0</v>
      </c>
      <c r="W171" s="28">
        <v>0</v>
      </c>
      <c r="X171" s="28">
        <f>ROUND(IF(P171+Q171+R171-S171-T171-U171-V171&lt;0,0,P171+Q171+R171-S171-T171-U171-V171),0)</f>
        <v>8864678</v>
      </c>
      <c r="Y171" s="28"/>
      <c r="Z171" s="57">
        <f>AA171+AB171</f>
        <v>7189300</v>
      </c>
      <c r="AA171" s="57"/>
      <c r="AB171" s="57">
        <f>ROUND(X171*0.811,-2)</f>
        <v>7189300</v>
      </c>
      <c r="AC171" s="28">
        <f>X171-Y171-Z171</f>
        <v>1675378</v>
      </c>
      <c r="AD171" s="28">
        <f>ROUND(IF(P171+Q171+R171-S171-T171-U171-V171&lt;0,-(P171+Q171+R171-S171-T171-U171-V171),0),0)</f>
        <v>0</v>
      </c>
      <c r="AE171" s="58"/>
    </row>
    <row r="172" ht="30" customHeight="1" spans="1:31">
      <c r="A172" s="60">
        <v>620003</v>
      </c>
      <c r="B172" s="27" t="s">
        <v>215</v>
      </c>
      <c r="C172" s="27" t="s">
        <v>216</v>
      </c>
      <c r="D172" s="28">
        <v>670</v>
      </c>
      <c r="E172" s="28">
        <v>1</v>
      </c>
      <c r="F172" s="28">
        <v>612</v>
      </c>
      <c r="G172" s="28">
        <v>1</v>
      </c>
      <c r="H172" s="28">
        <f t="shared" si="75"/>
        <v>1172500</v>
      </c>
      <c r="I172" s="28">
        <f t="shared" si="79"/>
        <v>1925</v>
      </c>
      <c r="J172" s="28">
        <f t="shared" si="76"/>
        <v>1071000</v>
      </c>
      <c r="K172" s="28">
        <f t="shared" si="80"/>
        <v>1925</v>
      </c>
      <c r="L172" s="28">
        <f t="shared" si="81"/>
        <v>2247350</v>
      </c>
      <c r="M172" s="28">
        <f t="shared" si="82"/>
        <v>2145850</v>
      </c>
      <c r="N172" s="34">
        <v>0.7</v>
      </c>
      <c r="O172" s="34">
        <v>0.85</v>
      </c>
      <c r="P172" s="28">
        <f t="shared" si="83"/>
        <v>1573145</v>
      </c>
      <c r="Q172" s="28">
        <f t="shared" si="84"/>
        <v>1823972.5</v>
      </c>
      <c r="R172" s="28"/>
      <c r="S172" s="38">
        <v>1428350</v>
      </c>
      <c r="T172" s="38">
        <v>2695</v>
      </c>
      <c r="U172" s="28"/>
      <c r="V172" s="28">
        <v>0</v>
      </c>
      <c r="W172" s="28">
        <v>0</v>
      </c>
      <c r="X172" s="28">
        <f>ROUND(IF(P172+Q172+R172-S172-T172-U172-V172&lt;0,0,P172+Q172+R172-S172-T172-U172-V172),0)</f>
        <v>1966073</v>
      </c>
      <c r="Y172" s="28"/>
      <c r="Z172" s="57">
        <f>AA172+AB172</f>
        <v>1594500</v>
      </c>
      <c r="AA172" s="57"/>
      <c r="AB172" s="57">
        <f>ROUND(X172*0.811,-2)</f>
        <v>1594500</v>
      </c>
      <c r="AC172" s="28">
        <f>X172-Y172-Z172</f>
        <v>371573</v>
      </c>
      <c r="AD172" s="28">
        <f>ROUND(IF(P172+Q172+R172-S172-T172-U172-V172&lt;0,-(P172+Q172+R172-S172-T172-U172-V172),0),0)</f>
        <v>0</v>
      </c>
      <c r="AE172" s="58"/>
    </row>
    <row r="173" ht="30" customHeight="1" spans="1:31">
      <c r="A173" s="60">
        <v>620003</v>
      </c>
      <c r="B173" s="27" t="s">
        <v>215</v>
      </c>
      <c r="C173" s="27" t="s">
        <v>217</v>
      </c>
      <c r="D173" s="28">
        <v>342</v>
      </c>
      <c r="E173" s="28">
        <v>0</v>
      </c>
      <c r="F173" s="28">
        <v>320</v>
      </c>
      <c r="G173" s="28">
        <v>0</v>
      </c>
      <c r="H173" s="28">
        <f t="shared" si="75"/>
        <v>598500</v>
      </c>
      <c r="I173" s="28">
        <f t="shared" si="79"/>
        <v>0</v>
      </c>
      <c r="J173" s="28">
        <f t="shared" si="76"/>
        <v>560000</v>
      </c>
      <c r="K173" s="28">
        <f t="shared" si="80"/>
        <v>0</v>
      </c>
      <c r="L173" s="28">
        <f t="shared" si="81"/>
        <v>1158500</v>
      </c>
      <c r="M173" s="28">
        <f t="shared" si="82"/>
        <v>1120000</v>
      </c>
      <c r="N173" s="34">
        <v>0.7</v>
      </c>
      <c r="O173" s="34">
        <v>0.85</v>
      </c>
      <c r="P173" s="28">
        <f t="shared" si="83"/>
        <v>810950</v>
      </c>
      <c r="Q173" s="28">
        <f t="shared" si="84"/>
        <v>952000</v>
      </c>
      <c r="R173" s="28"/>
      <c r="S173" s="38">
        <v>1090250</v>
      </c>
      <c r="T173" s="38">
        <v>0</v>
      </c>
      <c r="U173" s="28"/>
      <c r="V173" s="28">
        <v>0</v>
      </c>
      <c r="W173" s="28">
        <v>0</v>
      </c>
      <c r="X173" s="28">
        <f>ROUND(IF(P173+Q173+R173-S173-T173-U173-V173&lt;0,0,P173+Q173+R173-S173-T173-U173-V173),0)</f>
        <v>672700</v>
      </c>
      <c r="Y173" s="28"/>
      <c r="Z173" s="57">
        <f>AA173+AB173</f>
        <v>545600</v>
      </c>
      <c r="AA173" s="57"/>
      <c r="AB173" s="57">
        <f>ROUND(X173*0.811,-2)</f>
        <v>545600</v>
      </c>
      <c r="AC173" s="28">
        <f>X173-Y173-Z173</f>
        <v>127100</v>
      </c>
      <c r="AD173" s="28">
        <f>ROUND(IF(P173+Q173+R173-S173-T173-U173-V173&lt;0,-(P173+Q173+R173-S173-T173-U173-V173),0),0)</f>
        <v>0</v>
      </c>
      <c r="AE173" s="58"/>
    </row>
    <row r="174" ht="30" customHeight="1" spans="1:31">
      <c r="A174" s="24">
        <v>620006</v>
      </c>
      <c r="B174" s="25" t="s">
        <v>218</v>
      </c>
      <c r="C174" s="25" t="s">
        <v>218</v>
      </c>
      <c r="D174" s="23">
        <f t="shared" ref="D174:AD174" si="96">D175</f>
        <v>85</v>
      </c>
      <c r="E174" s="23">
        <f t="shared" si="96"/>
        <v>0</v>
      </c>
      <c r="F174" s="23">
        <f t="shared" si="96"/>
        <v>42</v>
      </c>
      <c r="G174" s="23">
        <f t="shared" si="96"/>
        <v>0</v>
      </c>
      <c r="H174" s="23">
        <f t="shared" si="96"/>
        <v>148750</v>
      </c>
      <c r="I174" s="23">
        <f t="shared" si="96"/>
        <v>0</v>
      </c>
      <c r="J174" s="23">
        <f t="shared" si="96"/>
        <v>73500</v>
      </c>
      <c r="K174" s="23">
        <f t="shared" si="96"/>
        <v>0</v>
      </c>
      <c r="L174" s="23">
        <f t="shared" si="96"/>
        <v>222250</v>
      </c>
      <c r="M174" s="23">
        <f t="shared" si="96"/>
        <v>147000</v>
      </c>
      <c r="N174" s="23"/>
      <c r="O174" s="34"/>
      <c r="P174" s="23">
        <f t="shared" si="96"/>
        <v>155575</v>
      </c>
      <c r="Q174" s="23">
        <f t="shared" si="96"/>
        <v>147000</v>
      </c>
      <c r="R174" s="23">
        <f t="shared" si="96"/>
        <v>0</v>
      </c>
      <c r="S174" s="23">
        <f t="shared" si="96"/>
        <v>230300</v>
      </c>
      <c r="T174" s="23">
        <f t="shared" si="96"/>
        <v>0</v>
      </c>
      <c r="U174" s="23">
        <f t="shared" si="96"/>
        <v>0</v>
      </c>
      <c r="V174" s="23">
        <f t="shared" si="96"/>
        <v>0</v>
      </c>
      <c r="W174" s="23">
        <f t="shared" si="96"/>
        <v>0</v>
      </c>
      <c r="X174" s="23">
        <f t="shared" si="96"/>
        <v>72275</v>
      </c>
      <c r="Y174" s="23">
        <f t="shared" si="96"/>
        <v>0</v>
      </c>
      <c r="Z174" s="55">
        <f t="shared" si="96"/>
        <v>58600</v>
      </c>
      <c r="AA174" s="55">
        <f t="shared" si="96"/>
        <v>0</v>
      </c>
      <c r="AB174" s="55">
        <f t="shared" si="96"/>
        <v>58600</v>
      </c>
      <c r="AC174" s="23">
        <f t="shared" si="96"/>
        <v>13675</v>
      </c>
      <c r="AD174" s="23">
        <f t="shared" si="96"/>
        <v>0</v>
      </c>
      <c r="AE174" s="56"/>
    </row>
    <row r="175" ht="30" customHeight="1" spans="1:31">
      <c r="A175" s="26">
        <v>620006</v>
      </c>
      <c r="B175" s="27" t="s">
        <v>218</v>
      </c>
      <c r="C175" s="27" t="s">
        <v>218</v>
      </c>
      <c r="D175" s="28">
        <v>85</v>
      </c>
      <c r="E175" s="28">
        <v>0</v>
      </c>
      <c r="F175" s="28">
        <v>42</v>
      </c>
      <c r="G175" s="28">
        <v>0</v>
      </c>
      <c r="H175" s="28">
        <f t="shared" si="75"/>
        <v>148750</v>
      </c>
      <c r="I175" s="28">
        <f t="shared" si="79"/>
        <v>0</v>
      </c>
      <c r="J175" s="28">
        <f t="shared" si="76"/>
        <v>73500</v>
      </c>
      <c r="K175" s="28">
        <f t="shared" si="80"/>
        <v>0</v>
      </c>
      <c r="L175" s="28">
        <f t="shared" si="81"/>
        <v>222250</v>
      </c>
      <c r="M175" s="28">
        <f t="shared" si="82"/>
        <v>147000</v>
      </c>
      <c r="N175" s="34">
        <v>0.7</v>
      </c>
      <c r="O175" s="34">
        <v>1</v>
      </c>
      <c r="P175" s="28">
        <f t="shared" si="83"/>
        <v>155575</v>
      </c>
      <c r="Q175" s="28">
        <f t="shared" si="84"/>
        <v>147000</v>
      </c>
      <c r="R175" s="28"/>
      <c r="S175" s="38">
        <v>230300</v>
      </c>
      <c r="T175" s="38">
        <v>0</v>
      </c>
      <c r="U175" s="28"/>
      <c r="V175" s="28">
        <v>0</v>
      </c>
      <c r="W175" s="28">
        <v>0</v>
      </c>
      <c r="X175" s="28">
        <f>ROUND(IF(P175+Q175+R175-S175-T175-U175-V175&lt;0,0,P175+Q175+R175-S175-T175-U175-V175),0)</f>
        <v>72275</v>
      </c>
      <c r="Y175" s="28"/>
      <c r="Z175" s="57">
        <f>AA175+AB175</f>
        <v>58600</v>
      </c>
      <c r="AA175" s="57"/>
      <c r="AB175" s="57">
        <f>ROUND(X175*0.811,-2)</f>
        <v>58600</v>
      </c>
      <c r="AC175" s="28">
        <f>X175-Y175-Z175</f>
        <v>13675</v>
      </c>
      <c r="AD175" s="28">
        <f>ROUND(IF(P175+Q175+R175-S175-T175-U175-V175&lt;0,-(P175+Q175+R175-S175-T175-U175-V175),0),0)</f>
        <v>0</v>
      </c>
      <c r="AE175" s="58"/>
    </row>
    <row r="176" ht="30" customHeight="1" spans="1:31">
      <c r="A176" s="24">
        <v>620004</v>
      </c>
      <c r="B176" s="25" t="s">
        <v>219</v>
      </c>
      <c r="C176" s="25" t="s">
        <v>219</v>
      </c>
      <c r="D176" s="23">
        <f t="shared" ref="D176:AD176" si="97">D177</f>
        <v>13193</v>
      </c>
      <c r="E176" s="23">
        <f t="shared" si="97"/>
        <v>0</v>
      </c>
      <c r="F176" s="23">
        <f t="shared" si="97"/>
        <v>13796</v>
      </c>
      <c r="G176" s="23">
        <f t="shared" si="97"/>
        <v>0</v>
      </c>
      <c r="H176" s="23">
        <f t="shared" si="97"/>
        <v>23087750</v>
      </c>
      <c r="I176" s="23">
        <f t="shared" si="97"/>
        <v>0</v>
      </c>
      <c r="J176" s="23">
        <f t="shared" si="97"/>
        <v>24143000</v>
      </c>
      <c r="K176" s="23">
        <f t="shared" si="97"/>
        <v>0</v>
      </c>
      <c r="L176" s="23">
        <f t="shared" si="97"/>
        <v>47230750</v>
      </c>
      <c r="M176" s="23">
        <f t="shared" si="97"/>
        <v>48286000</v>
      </c>
      <c r="N176" s="23"/>
      <c r="O176" s="34"/>
      <c r="P176" s="23">
        <f t="shared" si="97"/>
        <v>33061525</v>
      </c>
      <c r="Q176" s="23">
        <f t="shared" si="97"/>
        <v>48286000</v>
      </c>
      <c r="R176" s="23">
        <f t="shared" si="97"/>
        <v>0</v>
      </c>
      <c r="S176" s="23">
        <f t="shared" si="97"/>
        <v>32776100</v>
      </c>
      <c r="T176" s="23">
        <f t="shared" si="97"/>
        <v>0</v>
      </c>
      <c r="U176" s="23">
        <f t="shared" si="97"/>
        <v>0</v>
      </c>
      <c r="V176" s="23">
        <f t="shared" si="97"/>
        <v>0</v>
      </c>
      <c r="W176" s="23">
        <f t="shared" si="97"/>
        <v>0</v>
      </c>
      <c r="X176" s="23">
        <f t="shared" si="97"/>
        <v>48571425</v>
      </c>
      <c r="Y176" s="23">
        <f t="shared" si="97"/>
        <v>0</v>
      </c>
      <c r="Z176" s="55">
        <f t="shared" si="97"/>
        <v>39391400</v>
      </c>
      <c r="AA176" s="55">
        <f t="shared" si="97"/>
        <v>0</v>
      </c>
      <c r="AB176" s="55">
        <f t="shared" si="97"/>
        <v>39391400</v>
      </c>
      <c r="AC176" s="23">
        <f t="shared" si="97"/>
        <v>9180025</v>
      </c>
      <c r="AD176" s="23">
        <f t="shared" si="97"/>
        <v>0</v>
      </c>
      <c r="AE176" s="56"/>
    </row>
    <row r="177" ht="30" customHeight="1" spans="1:31">
      <c r="A177" s="26">
        <v>620004</v>
      </c>
      <c r="B177" s="27" t="s">
        <v>219</v>
      </c>
      <c r="C177" s="27" t="s">
        <v>219</v>
      </c>
      <c r="D177" s="28">
        <v>13193</v>
      </c>
      <c r="E177" s="28">
        <v>0</v>
      </c>
      <c r="F177" s="28">
        <v>13796</v>
      </c>
      <c r="G177" s="28">
        <v>0</v>
      </c>
      <c r="H177" s="28">
        <f t="shared" si="75"/>
        <v>23087750</v>
      </c>
      <c r="I177" s="28">
        <f t="shared" si="79"/>
        <v>0</v>
      </c>
      <c r="J177" s="28">
        <f t="shared" si="76"/>
        <v>24143000</v>
      </c>
      <c r="K177" s="28">
        <f t="shared" si="80"/>
        <v>0</v>
      </c>
      <c r="L177" s="28">
        <f t="shared" si="81"/>
        <v>47230750</v>
      </c>
      <c r="M177" s="28">
        <f t="shared" si="82"/>
        <v>48286000</v>
      </c>
      <c r="N177" s="34">
        <v>0.7</v>
      </c>
      <c r="O177" s="34">
        <v>1</v>
      </c>
      <c r="P177" s="28">
        <f t="shared" si="83"/>
        <v>33061525</v>
      </c>
      <c r="Q177" s="28">
        <f t="shared" si="84"/>
        <v>48286000</v>
      </c>
      <c r="R177" s="28"/>
      <c r="S177" s="38">
        <v>32776100</v>
      </c>
      <c r="T177" s="38">
        <v>0</v>
      </c>
      <c r="U177" s="28"/>
      <c r="V177" s="28">
        <v>0</v>
      </c>
      <c r="W177" s="28">
        <v>0</v>
      </c>
      <c r="X177" s="28">
        <f>ROUND(IF(P177+Q177+R177-S177-T177-U177-V177&lt;0,0,P177+Q177+R177-S177-T177-U177-V177),0)</f>
        <v>48571425</v>
      </c>
      <c r="Y177" s="28"/>
      <c r="Z177" s="57">
        <f>AA177+AB177</f>
        <v>39391400</v>
      </c>
      <c r="AA177" s="57"/>
      <c r="AB177" s="57">
        <f>ROUND(X177*0.811,-2)</f>
        <v>39391400</v>
      </c>
      <c r="AC177" s="28">
        <f>X177-Y177-Z177</f>
        <v>9180025</v>
      </c>
      <c r="AD177" s="28">
        <f>ROUND(IF(P177+Q177+R177-S177-T177-U177-V177&lt;0,-(P177+Q177+R177-S177-T177-U177-V177),0),0)</f>
        <v>0</v>
      </c>
      <c r="AE177" s="58"/>
    </row>
    <row r="178" ht="30" customHeight="1" spans="1:31">
      <c r="A178" s="24">
        <v>620005</v>
      </c>
      <c r="B178" s="25" t="s">
        <v>220</v>
      </c>
      <c r="C178" s="25" t="s">
        <v>220</v>
      </c>
      <c r="D178" s="23">
        <f t="shared" ref="D178:AD178" si="98">D179</f>
        <v>785</v>
      </c>
      <c r="E178" s="23">
        <f t="shared" si="98"/>
        <v>2</v>
      </c>
      <c r="F178" s="23">
        <f t="shared" si="98"/>
        <v>518</v>
      </c>
      <c r="G178" s="23">
        <f t="shared" si="98"/>
        <v>2</v>
      </c>
      <c r="H178" s="23">
        <f t="shared" si="98"/>
        <v>1373750</v>
      </c>
      <c r="I178" s="23">
        <f t="shared" si="98"/>
        <v>3850</v>
      </c>
      <c r="J178" s="23">
        <f t="shared" si="98"/>
        <v>906500</v>
      </c>
      <c r="K178" s="23">
        <f t="shared" si="98"/>
        <v>3850</v>
      </c>
      <c r="L178" s="23">
        <f t="shared" si="98"/>
        <v>2287950</v>
      </c>
      <c r="M178" s="23">
        <f t="shared" si="98"/>
        <v>1820700</v>
      </c>
      <c r="N178" s="23"/>
      <c r="O178" s="34"/>
      <c r="P178" s="23">
        <f t="shared" si="98"/>
        <v>1601565</v>
      </c>
      <c r="Q178" s="23">
        <f t="shared" si="98"/>
        <v>1820700</v>
      </c>
      <c r="R178" s="23">
        <f t="shared" si="98"/>
        <v>0</v>
      </c>
      <c r="S178" s="23">
        <f t="shared" si="98"/>
        <v>1950200</v>
      </c>
      <c r="T178" s="23">
        <f t="shared" si="98"/>
        <v>2695</v>
      </c>
      <c r="U178" s="23">
        <f t="shared" si="98"/>
        <v>0</v>
      </c>
      <c r="V178" s="23">
        <f t="shared" si="98"/>
        <v>0</v>
      </c>
      <c r="W178" s="23">
        <f t="shared" si="98"/>
        <v>0</v>
      </c>
      <c r="X178" s="23">
        <f t="shared" si="98"/>
        <v>1469370</v>
      </c>
      <c r="Y178" s="23">
        <f t="shared" si="98"/>
        <v>0</v>
      </c>
      <c r="Z178" s="55">
        <f t="shared" si="98"/>
        <v>1191700</v>
      </c>
      <c r="AA178" s="55">
        <f t="shared" si="98"/>
        <v>0</v>
      </c>
      <c r="AB178" s="55">
        <f t="shared" si="98"/>
        <v>1191700</v>
      </c>
      <c r="AC178" s="23">
        <f t="shared" si="98"/>
        <v>277670</v>
      </c>
      <c r="AD178" s="23">
        <f t="shared" si="98"/>
        <v>0</v>
      </c>
      <c r="AE178" s="56"/>
    </row>
    <row r="179" ht="30" customHeight="1" spans="1:31">
      <c r="A179" s="26">
        <v>620005</v>
      </c>
      <c r="B179" s="27" t="s">
        <v>220</v>
      </c>
      <c r="C179" s="27" t="s">
        <v>220</v>
      </c>
      <c r="D179" s="28">
        <v>785</v>
      </c>
      <c r="E179" s="28">
        <v>2</v>
      </c>
      <c r="F179" s="28">
        <v>518</v>
      </c>
      <c r="G179" s="28">
        <v>2</v>
      </c>
      <c r="H179" s="28">
        <f t="shared" si="75"/>
        <v>1373750</v>
      </c>
      <c r="I179" s="28">
        <f t="shared" si="79"/>
        <v>3850</v>
      </c>
      <c r="J179" s="28">
        <f t="shared" si="76"/>
        <v>906500</v>
      </c>
      <c r="K179" s="28">
        <f t="shared" si="80"/>
        <v>3850</v>
      </c>
      <c r="L179" s="28">
        <f t="shared" si="81"/>
        <v>2287950</v>
      </c>
      <c r="M179" s="28">
        <f t="shared" si="82"/>
        <v>1820700</v>
      </c>
      <c r="N179" s="34">
        <v>0.7</v>
      </c>
      <c r="O179" s="34">
        <v>1</v>
      </c>
      <c r="P179" s="28">
        <f t="shared" si="83"/>
        <v>1601565</v>
      </c>
      <c r="Q179" s="28">
        <f t="shared" si="84"/>
        <v>1820700</v>
      </c>
      <c r="R179" s="28"/>
      <c r="S179" s="38">
        <v>1950200</v>
      </c>
      <c r="T179" s="38">
        <v>2695</v>
      </c>
      <c r="U179" s="28"/>
      <c r="V179" s="28">
        <v>0</v>
      </c>
      <c r="W179" s="28">
        <v>0</v>
      </c>
      <c r="X179" s="28">
        <f>ROUND(IF(P179+Q179+R179-S179-T179-U179-V179&lt;0,0,P179+Q179+R179-S179-T179-U179-V179),0)</f>
        <v>1469370</v>
      </c>
      <c r="Y179" s="28"/>
      <c r="Z179" s="57">
        <f>AA179+AB179</f>
        <v>1191700</v>
      </c>
      <c r="AA179" s="57"/>
      <c r="AB179" s="57">
        <f>ROUND(X179*0.811,-2)</f>
        <v>1191700</v>
      </c>
      <c r="AC179" s="28">
        <f>X179-Y179-Z179</f>
        <v>277670</v>
      </c>
      <c r="AD179" s="28">
        <f>ROUND(IF(P179+Q179+R179-S179-T179-U179-V179&lt;0,-(P179+Q179+R179-S179-T179-U179-V179),0),0)</f>
        <v>0</v>
      </c>
      <c r="AE179" s="58"/>
    </row>
    <row r="180" ht="30" customHeight="1" spans="1:31">
      <c r="A180" s="24">
        <v>621</v>
      </c>
      <c r="B180" s="25" t="s">
        <v>221</v>
      </c>
      <c r="C180" s="25" t="s">
        <v>221</v>
      </c>
      <c r="D180" s="23">
        <f t="shared" ref="D180:AD180" si="99">SUM(D181:D184)</f>
        <v>9351</v>
      </c>
      <c r="E180" s="23">
        <f t="shared" si="99"/>
        <v>29</v>
      </c>
      <c r="F180" s="23">
        <f t="shared" si="99"/>
        <v>10977</v>
      </c>
      <c r="G180" s="23">
        <f t="shared" si="99"/>
        <v>37</v>
      </c>
      <c r="H180" s="23">
        <f t="shared" si="99"/>
        <v>16364250</v>
      </c>
      <c r="I180" s="23">
        <f t="shared" si="99"/>
        <v>55825</v>
      </c>
      <c r="J180" s="23">
        <f t="shared" si="99"/>
        <v>19209750</v>
      </c>
      <c r="K180" s="23">
        <f t="shared" si="99"/>
        <v>71225</v>
      </c>
      <c r="L180" s="23">
        <f t="shared" si="99"/>
        <v>35701050</v>
      </c>
      <c r="M180" s="23">
        <f t="shared" si="99"/>
        <v>38561950</v>
      </c>
      <c r="N180" s="23"/>
      <c r="O180" s="34"/>
      <c r="P180" s="23">
        <f t="shared" si="99"/>
        <v>24990735</v>
      </c>
      <c r="Q180" s="23">
        <f t="shared" si="99"/>
        <v>32777657.5</v>
      </c>
      <c r="R180" s="23">
        <f t="shared" si="99"/>
        <v>0</v>
      </c>
      <c r="S180" s="23">
        <f t="shared" si="99"/>
        <v>27190100</v>
      </c>
      <c r="T180" s="23">
        <f t="shared" si="99"/>
        <v>80850</v>
      </c>
      <c r="U180" s="23">
        <f t="shared" si="99"/>
        <v>281750</v>
      </c>
      <c r="V180" s="23">
        <f t="shared" si="99"/>
        <v>0</v>
      </c>
      <c r="W180" s="23">
        <f t="shared" si="99"/>
        <v>0</v>
      </c>
      <c r="X180" s="23">
        <f t="shared" si="99"/>
        <v>30497443</v>
      </c>
      <c r="Y180" s="23">
        <f t="shared" si="99"/>
        <v>0</v>
      </c>
      <c r="Z180" s="55">
        <f t="shared" si="99"/>
        <v>24733400</v>
      </c>
      <c r="AA180" s="55">
        <f t="shared" si="99"/>
        <v>0</v>
      </c>
      <c r="AB180" s="55">
        <f t="shared" si="99"/>
        <v>24733400</v>
      </c>
      <c r="AC180" s="23">
        <f t="shared" si="99"/>
        <v>5764043</v>
      </c>
      <c r="AD180" s="23">
        <f t="shared" si="99"/>
        <v>281750</v>
      </c>
      <c r="AE180" s="56"/>
    </row>
    <row r="181" ht="30" customHeight="1" spans="1:31">
      <c r="A181" s="26">
        <v>621001</v>
      </c>
      <c r="B181" s="27" t="s">
        <v>222</v>
      </c>
      <c r="C181" s="27" t="s">
        <v>223</v>
      </c>
      <c r="D181" s="28">
        <v>8347</v>
      </c>
      <c r="E181" s="28">
        <v>21</v>
      </c>
      <c r="F181" s="28">
        <v>9755</v>
      </c>
      <c r="G181" s="28">
        <v>27</v>
      </c>
      <c r="H181" s="28">
        <f t="shared" si="75"/>
        <v>14607250</v>
      </c>
      <c r="I181" s="28">
        <f t="shared" si="79"/>
        <v>40425</v>
      </c>
      <c r="J181" s="28">
        <f t="shared" si="76"/>
        <v>17071250</v>
      </c>
      <c r="K181" s="28">
        <f t="shared" si="80"/>
        <v>51975</v>
      </c>
      <c r="L181" s="28">
        <f t="shared" si="81"/>
        <v>31770900</v>
      </c>
      <c r="M181" s="28">
        <f t="shared" si="82"/>
        <v>34246450</v>
      </c>
      <c r="N181" s="34">
        <v>0.7</v>
      </c>
      <c r="O181" s="34">
        <v>0.85</v>
      </c>
      <c r="P181" s="28">
        <f t="shared" si="83"/>
        <v>22239630</v>
      </c>
      <c r="Q181" s="28">
        <f t="shared" si="84"/>
        <v>29109482.5</v>
      </c>
      <c r="R181" s="28"/>
      <c r="S181" s="38">
        <v>24027150</v>
      </c>
      <c r="T181" s="38">
        <v>56595</v>
      </c>
      <c r="U181" s="28"/>
      <c r="V181" s="28">
        <v>0</v>
      </c>
      <c r="W181" s="28">
        <v>0</v>
      </c>
      <c r="X181" s="28">
        <f>ROUND(IF(P181+Q181+R181-S181-T181-U181-V181&lt;0,0,P181+Q181+R181-S181-T181-U181-V181),0)</f>
        <v>27265368</v>
      </c>
      <c r="Y181" s="28"/>
      <c r="Z181" s="57">
        <f>AA181+AB181</f>
        <v>22112200</v>
      </c>
      <c r="AA181" s="57"/>
      <c r="AB181" s="57">
        <f>ROUND(X181*0.811,-2)</f>
        <v>22112200</v>
      </c>
      <c r="AC181" s="28">
        <f>X181-Y181-Z181</f>
        <v>5153168</v>
      </c>
      <c r="AD181" s="28">
        <f>ROUND(IF(P181+Q181+R181-S181-T181-U181-V181&lt;0,-(P181+Q181+R181-S181-T181-U181-V181),0),0)</f>
        <v>0</v>
      </c>
      <c r="AE181" s="58"/>
    </row>
    <row r="182" ht="30" customHeight="1" spans="1:31">
      <c r="A182" s="26">
        <v>621002</v>
      </c>
      <c r="B182" s="27" t="s">
        <v>224</v>
      </c>
      <c r="C182" s="27" t="s">
        <v>224</v>
      </c>
      <c r="D182" s="28">
        <v>0</v>
      </c>
      <c r="E182" s="28">
        <v>0</v>
      </c>
      <c r="F182" s="28">
        <v>0</v>
      </c>
      <c r="G182" s="28">
        <v>0</v>
      </c>
      <c r="H182" s="28">
        <f t="shared" si="75"/>
        <v>0</v>
      </c>
      <c r="I182" s="28">
        <f t="shared" si="79"/>
        <v>0</v>
      </c>
      <c r="J182" s="28">
        <f t="shared" si="76"/>
        <v>0</v>
      </c>
      <c r="K182" s="28">
        <f t="shared" si="80"/>
        <v>0</v>
      </c>
      <c r="L182" s="28">
        <f t="shared" si="81"/>
        <v>0</v>
      </c>
      <c r="M182" s="28">
        <f t="shared" si="82"/>
        <v>0</v>
      </c>
      <c r="N182" s="34">
        <v>0.7</v>
      </c>
      <c r="O182" s="34">
        <v>0.85</v>
      </c>
      <c r="P182" s="28">
        <f t="shared" si="83"/>
        <v>0</v>
      </c>
      <c r="Q182" s="28">
        <f t="shared" si="84"/>
        <v>0</v>
      </c>
      <c r="R182" s="28"/>
      <c r="S182" s="38">
        <v>0</v>
      </c>
      <c r="T182" s="38">
        <v>0</v>
      </c>
      <c r="U182" s="28">
        <v>245000</v>
      </c>
      <c r="V182" s="28">
        <v>0</v>
      </c>
      <c r="W182" s="28">
        <v>0</v>
      </c>
      <c r="X182" s="28">
        <f>ROUND(IF(P182+Q182+R182-S182-T182-U182-V182&lt;0,0,P182+Q182+R182-S182-T182-U182-V182),0)</f>
        <v>0</v>
      </c>
      <c r="Y182" s="28"/>
      <c r="Z182" s="57">
        <f>AA182+AB182</f>
        <v>0</v>
      </c>
      <c r="AA182" s="57"/>
      <c r="AB182" s="57">
        <f>ROUND(X182*0.811,-2)</f>
        <v>0</v>
      </c>
      <c r="AC182" s="28">
        <f>X182-Y182-Z182</f>
        <v>0</v>
      </c>
      <c r="AD182" s="28">
        <f>ROUND(IF(P182+Q182+R182-S182-T182-U182-V182&lt;0,-(P182+Q182+R182-S182-T182-U182-V182),0),0)</f>
        <v>245000</v>
      </c>
      <c r="AE182" s="58"/>
    </row>
    <row r="183" ht="30" customHeight="1" spans="1:31">
      <c r="A183" s="26">
        <v>621005</v>
      </c>
      <c r="B183" s="27" t="s">
        <v>225</v>
      </c>
      <c r="C183" s="27" t="s">
        <v>225</v>
      </c>
      <c r="D183" s="28">
        <v>1004</v>
      </c>
      <c r="E183" s="28">
        <v>8</v>
      </c>
      <c r="F183" s="28">
        <v>1222</v>
      </c>
      <c r="G183" s="28">
        <v>10</v>
      </c>
      <c r="H183" s="28">
        <f t="shared" si="75"/>
        <v>1757000</v>
      </c>
      <c r="I183" s="28">
        <f t="shared" si="79"/>
        <v>15400</v>
      </c>
      <c r="J183" s="28">
        <f t="shared" si="76"/>
        <v>2138500</v>
      </c>
      <c r="K183" s="28">
        <f t="shared" si="80"/>
        <v>19250</v>
      </c>
      <c r="L183" s="28">
        <f t="shared" si="81"/>
        <v>3930150</v>
      </c>
      <c r="M183" s="28">
        <f t="shared" si="82"/>
        <v>4315500</v>
      </c>
      <c r="N183" s="34">
        <v>0.7</v>
      </c>
      <c r="O183" s="34">
        <v>0.85</v>
      </c>
      <c r="P183" s="28">
        <f t="shared" si="83"/>
        <v>2751105</v>
      </c>
      <c r="Q183" s="28">
        <f t="shared" si="84"/>
        <v>3668175</v>
      </c>
      <c r="R183" s="28"/>
      <c r="S183" s="38">
        <v>3162950</v>
      </c>
      <c r="T183" s="38">
        <v>24255</v>
      </c>
      <c r="U183" s="28"/>
      <c r="V183" s="28">
        <v>0</v>
      </c>
      <c r="W183" s="28">
        <v>0</v>
      </c>
      <c r="X183" s="28">
        <f>ROUND(IF(P183+Q183+R183-S183-T183-U183-V183&lt;0,0,P183+Q183+R183-S183-T183-U183-V183),0)</f>
        <v>3232075</v>
      </c>
      <c r="Y183" s="28"/>
      <c r="Z183" s="57">
        <f>AA183+AB183</f>
        <v>2621200</v>
      </c>
      <c r="AA183" s="57"/>
      <c r="AB183" s="57">
        <f>ROUND(X183*0.811,-2)</f>
        <v>2621200</v>
      </c>
      <c r="AC183" s="28">
        <f>X183-Y183-Z183</f>
        <v>610875</v>
      </c>
      <c r="AD183" s="28">
        <f>ROUND(IF(P183+Q183+R183-S183-T183-U183-V183&lt;0,-(P183+Q183+R183-S183-T183-U183-V183),0),0)</f>
        <v>0</v>
      </c>
      <c r="AE183" s="58"/>
    </row>
    <row r="184" ht="30" customHeight="1" spans="1:31">
      <c r="A184" s="26">
        <v>621006</v>
      </c>
      <c r="B184" s="27" t="s">
        <v>226</v>
      </c>
      <c r="C184" s="27" t="s">
        <v>227</v>
      </c>
      <c r="D184" s="28">
        <v>0</v>
      </c>
      <c r="E184" s="28">
        <v>0</v>
      </c>
      <c r="F184" s="28"/>
      <c r="G184" s="28">
        <v>0</v>
      </c>
      <c r="H184" s="28">
        <f t="shared" si="75"/>
        <v>0</v>
      </c>
      <c r="I184" s="28">
        <f t="shared" si="79"/>
        <v>0</v>
      </c>
      <c r="J184" s="28">
        <f t="shared" si="76"/>
        <v>0</v>
      </c>
      <c r="K184" s="28">
        <f t="shared" si="80"/>
        <v>0</v>
      </c>
      <c r="L184" s="28">
        <f t="shared" si="81"/>
        <v>0</v>
      </c>
      <c r="M184" s="28">
        <f t="shared" si="82"/>
        <v>0</v>
      </c>
      <c r="N184" s="34">
        <v>0.7</v>
      </c>
      <c r="O184" s="34">
        <v>0.85</v>
      </c>
      <c r="P184" s="28">
        <f t="shared" si="83"/>
        <v>0</v>
      </c>
      <c r="Q184" s="28">
        <f t="shared" si="84"/>
        <v>0</v>
      </c>
      <c r="R184" s="28"/>
      <c r="S184" s="38">
        <v>0</v>
      </c>
      <c r="T184" s="38">
        <v>0</v>
      </c>
      <c r="U184" s="28">
        <v>36750</v>
      </c>
      <c r="V184" s="28">
        <v>0</v>
      </c>
      <c r="W184" s="28">
        <v>0</v>
      </c>
      <c r="X184" s="28">
        <f>ROUND(IF(P184+Q184+R184-S184-T184-U184-V184&lt;0,0,P184+Q184+R184-S184-T184-U184-V184),0)</f>
        <v>0</v>
      </c>
      <c r="Y184" s="28"/>
      <c r="Z184" s="57">
        <f>AA184+AB184</f>
        <v>0</v>
      </c>
      <c r="AA184" s="57"/>
      <c r="AB184" s="57">
        <f>ROUND(X184*0.811,-2)</f>
        <v>0</v>
      </c>
      <c r="AC184" s="28">
        <f>X184-Y184-Z184</f>
        <v>0</v>
      </c>
      <c r="AD184" s="28">
        <f>ROUND(IF(P184+Q184+R184-S184-T184-U184-V184&lt;0,-(P184+Q184+R184-S184-T184-U184-V184),0),0)</f>
        <v>36750</v>
      </c>
      <c r="AE184" s="58"/>
    </row>
    <row r="185" ht="30" customHeight="1" spans="1:31">
      <c r="A185" s="24">
        <v>621004</v>
      </c>
      <c r="B185" s="25" t="s">
        <v>228</v>
      </c>
      <c r="C185" s="25" t="s">
        <v>228</v>
      </c>
      <c r="D185" s="23">
        <f t="shared" ref="D185:AD185" si="100">D186</f>
        <v>892</v>
      </c>
      <c r="E185" s="23">
        <f t="shared" si="100"/>
        <v>2</v>
      </c>
      <c r="F185" s="23">
        <f t="shared" si="100"/>
        <v>1150</v>
      </c>
      <c r="G185" s="23">
        <f t="shared" si="100"/>
        <v>2</v>
      </c>
      <c r="H185" s="23">
        <f t="shared" si="100"/>
        <v>1561000</v>
      </c>
      <c r="I185" s="23">
        <f t="shared" si="100"/>
        <v>3850</v>
      </c>
      <c r="J185" s="23">
        <f t="shared" si="100"/>
        <v>2012500</v>
      </c>
      <c r="K185" s="23">
        <f t="shared" si="100"/>
        <v>3850</v>
      </c>
      <c r="L185" s="23">
        <f t="shared" si="100"/>
        <v>3581200</v>
      </c>
      <c r="M185" s="23">
        <f t="shared" si="100"/>
        <v>4032700</v>
      </c>
      <c r="N185" s="23"/>
      <c r="O185" s="34"/>
      <c r="P185" s="23">
        <f t="shared" si="100"/>
        <v>2506840</v>
      </c>
      <c r="Q185" s="23">
        <f t="shared" si="100"/>
        <v>3427795</v>
      </c>
      <c r="R185" s="23">
        <f t="shared" si="100"/>
        <v>0</v>
      </c>
      <c r="S185" s="23">
        <f t="shared" si="100"/>
        <v>2991450</v>
      </c>
      <c r="T185" s="23">
        <f t="shared" si="100"/>
        <v>5390</v>
      </c>
      <c r="U185" s="23">
        <f t="shared" si="100"/>
        <v>0</v>
      </c>
      <c r="V185" s="23">
        <f t="shared" si="100"/>
        <v>0</v>
      </c>
      <c r="W185" s="23">
        <f t="shared" si="100"/>
        <v>0</v>
      </c>
      <c r="X185" s="23">
        <f t="shared" si="100"/>
        <v>2937795</v>
      </c>
      <c r="Y185" s="23">
        <f t="shared" si="100"/>
        <v>0</v>
      </c>
      <c r="Z185" s="55">
        <f t="shared" si="100"/>
        <v>2382600</v>
      </c>
      <c r="AA185" s="55">
        <f t="shared" si="100"/>
        <v>0</v>
      </c>
      <c r="AB185" s="55">
        <f t="shared" si="100"/>
        <v>2382600</v>
      </c>
      <c r="AC185" s="23">
        <f t="shared" si="100"/>
        <v>555195</v>
      </c>
      <c r="AD185" s="23">
        <f t="shared" si="100"/>
        <v>0</v>
      </c>
      <c r="AE185" s="56"/>
    </row>
    <row r="186" ht="30" customHeight="1" spans="1:31">
      <c r="A186" s="26">
        <v>621004</v>
      </c>
      <c r="B186" s="27" t="s">
        <v>228</v>
      </c>
      <c r="C186" s="27" t="s">
        <v>228</v>
      </c>
      <c r="D186" s="28">
        <v>892</v>
      </c>
      <c r="E186" s="28">
        <v>2</v>
      </c>
      <c r="F186" s="28">
        <v>1150</v>
      </c>
      <c r="G186" s="28">
        <v>2</v>
      </c>
      <c r="H186" s="28">
        <f t="shared" si="75"/>
        <v>1561000</v>
      </c>
      <c r="I186" s="28">
        <f t="shared" si="79"/>
        <v>3850</v>
      </c>
      <c r="J186" s="28">
        <f t="shared" si="76"/>
        <v>2012500</v>
      </c>
      <c r="K186" s="28">
        <f t="shared" si="80"/>
        <v>3850</v>
      </c>
      <c r="L186" s="28">
        <f t="shared" si="81"/>
        <v>3581200</v>
      </c>
      <c r="M186" s="28">
        <f t="shared" si="82"/>
        <v>4032700</v>
      </c>
      <c r="N186" s="34">
        <v>0.7</v>
      </c>
      <c r="O186" s="34">
        <v>0.85</v>
      </c>
      <c r="P186" s="28">
        <f t="shared" si="83"/>
        <v>2506840</v>
      </c>
      <c r="Q186" s="28">
        <f t="shared" si="84"/>
        <v>3427795</v>
      </c>
      <c r="R186" s="28"/>
      <c r="S186" s="38">
        <v>2991450</v>
      </c>
      <c r="T186" s="38">
        <v>5390</v>
      </c>
      <c r="U186" s="28"/>
      <c r="V186" s="28">
        <v>0</v>
      </c>
      <c r="W186" s="28">
        <v>0</v>
      </c>
      <c r="X186" s="28">
        <f>ROUND(IF(P186+Q186+R186-S186-T186-U186-V186&lt;0,0,P186+Q186+R186-S186-T186-U186-V186),0)</f>
        <v>2937795</v>
      </c>
      <c r="Y186" s="28"/>
      <c r="Z186" s="57">
        <f>AA186+AB186</f>
        <v>2382600</v>
      </c>
      <c r="AA186" s="57"/>
      <c r="AB186" s="57">
        <f>ROUND(X186*0.811,-2)</f>
        <v>2382600</v>
      </c>
      <c r="AC186" s="28">
        <f>X186-Y186-Z186</f>
        <v>555195</v>
      </c>
      <c r="AD186" s="28">
        <f>ROUND(IF(P186+Q186+R186-S186-T186-U186-V186&lt;0,-(P186+Q186+R186-S186-T186-U186-V186),0),0)</f>
        <v>0</v>
      </c>
      <c r="AE186" s="58"/>
    </row>
    <row r="187" ht="30" customHeight="1" spans="1:31">
      <c r="A187" s="24">
        <v>621003</v>
      </c>
      <c r="B187" s="25" t="s">
        <v>229</v>
      </c>
      <c r="C187" s="25" t="s">
        <v>229</v>
      </c>
      <c r="D187" s="23">
        <f t="shared" ref="D187:AD187" si="101">D188</f>
        <v>3835</v>
      </c>
      <c r="E187" s="23">
        <f t="shared" si="101"/>
        <v>7</v>
      </c>
      <c r="F187" s="23">
        <f t="shared" si="101"/>
        <v>5153</v>
      </c>
      <c r="G187" s="23">
        <f t="shared" si="101"/>
        <v>14</v>
      </c>
      <c r="H187" s="23">
        <f t="shared" si="101"/>
        <v>6711250</v>
      </c>
      <c r="I187" s="23">
        <f t="shared" si="101"/>
        <v>13475</v>
      </c>
      <c r="J187" s="23">
        <f t="shared" si="101"/>
        <v>9017750</v>
      </c>
      <c r="K187" s="23">
        <f t="shared" si="101"/>
        <v>26950</v>
      </c>
      <c r="L187" s="23">
        <f t="shared" si="101"/>
        <v>15769425</v>
      </c>
      <c r="M187" s="23">
        <f t="shared" si="101"/>
        <v>18089400</v>
      </c>
      <c r="N187" s="23"/>
      <c r="O187" s="34"/>
      <c r="P187" s="23">
        <f t="shared" si="101"/>
        <v>11038597.5</v>
      </c>
      <c r="Q187" s="23">
        <f t="shared" si="101"/>
        <v>15375990</v>
      </c>
      <c r="R187" s="23">
        <f t="shared" si="101"/>
        <v>0</v>
      </c>
      <c r="S187" s="23">
        <f t="shared" si="101"/>
        <v>13308400</v>
      </c>
      <c r="T187" s="23">
        <f t="shared" si="101"/>
        <v>13475</v>
      </c>
      <c r="U187" s="23">
        <f t="shared" si="101"/>
        <v>0</v>
      </c>
      <c r="V187" s="23">
        <f t="shared" si="101"/>
        <v>0</v>
      </c>
      <c r="W187" s="23">
        <f t="shared" si="101"/>
        <v>0</v>
      </c>
      <c r="X187" s="23">
        <f t="shared" si="101"/>
        <v>13092713</v>
      </c>
      <c r="Y187" s="23">
        <f t="shared" si="101"/>
        <v>0</v>
      </c>
      <c r="Z187" s="55">
        <f t="shared" si="101"/>
        <v>10618200</v>
      </c>
      <c r="AA187" s="55">
        <f t="shared" si="101"/>
        <v>0</v>
      </c>
      <c r="AB187" s="55">
        <f t="shared" si="101"/>
        <v>10618200</v>
      </c>
      <c r="AC187" s="23">
        <f t="shared" si="101"/>
        <v>2474513</v>
      </c>
      <c r="AD187" s="23">
        <f t="shared" si="101"/>
        <v>0</v>
      </c>
      <c r="AE187" s="56"/>
    </row>
    <row r="188" ht="30" customHeight="1" spans="1:31">
      <c r="A188" s="26">
        <v>621003</v>
      </c>
      <c r="B188" s="27" t="s">
        <v>229</v>
      </c>
      <c r="C188" s="27" t="s">
        <v>229</v>
      </c>
      <c r="D188" s="28">
        <v>3835</v>
      </c>
      <c r="E188" s="28">
        <v>7</v>
      </c>
      <c r="F188" s="28">
        <v>5153</v>
      </c>
      <c r="G188" s="28">
        <v>14</v>
      </c>
      <c r="H188" s="28">
        <f t="shared" si="75"/>
        <v>6711250</v>
      </c>
      <c r="I188" s="28">
        <f t="shared" si="79"/>
        <v>13475</v>
      </c>
      <c r="J188" s="28">
        <f t="shared" si="76"/>
        <v>9017750</v>
      </c>
      <c r="K188" s="28">
        <f t="shared" si="80"/>
        <v>26950</v>
      </c>
      <c r="L188" s="28">
        <f t="shared" si="81"/>
        <v>15769425</v>
      </c>
      <c r="M188" s="28">
        <f t="shared" si="82"/>
        <v>18089400</v>
      </c>
      <c r="N188" s="34">
        <v>0.7</v>
      </c>
      <c r="O188" s="34">
        <v>0.85</v>
      </c>
      <c r="P188" s="28">
        <f t="shared" si="83"/>
        <v>11038597.5</v>
      </c>
      <c r="Q188" s="28">
        <f t="shared" si="84"/>
        <v>15375990</v>
      </c>
      <c r="R188" s="28"/>
      <c r="S188" s="38">
        <v>13308400</v>
      </c>
      <c r="T188" s="38">
        <v>13475</v>
      </c>
      <c r="U188" s="28"/>
      <c r="V188" s="28">
        <v>0</v>
      </c>
      <c r="W188" s="28">
        <v>0</v>
      </c>
      <c r="X188" s="28">
        <f>ROUND(IF(P188+Q188+R188-S188-T188-U188-V188&lt;0,0,P188+Q188+R188-S188-T188-U188-V188),0)</f>
        <v>13092713</v>
      </c>
      <c r="Y188" s="28"/>
      <c r="Z188" s="57">
        <f>AA188+AB188</f>
        <v>10618200</v>
      </c>
      <c r="AA188" s="57"/>
      <c r="AB188" s="57">
        <f>ROUND(X188*0.811,-2)</f>
        <v>10618200</v>
      </c>
      <c r="AC188" s="28">
        <f>X188-Y188-Z188</f>
        <v>2474513</v>
      </c>
      <c r="AD188" s="28">
        <f>ROUND(IF(P188+Q188+R188-S188-T188-U188-V188&lt;0,-(P188+Q188+R188-S188-T188-U188-V188),0),0)</f>
        <v>0</v>
      </c>
      <c r="AE188" s="58"/>
    </row>
  </sheetData>
  <mergeCells count="33">
    <mergeCell ref="A2:AD2"/>
    <mergeCell ref="D4:E4"/>
    <mergeCell ref="F4:G4"/>
    <mergeCell ref="H4:I4"/>
    <mergeCell ref="J4:K4"/>
    <mergeCell ref="P4:X4"/>
    <mergeCell ref="S5:T5"/>
    <mergeCell ref="U5:V5"/>
    <mergeCell ref="A8:C8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4:L6"/>
    <mergeCell ref="M4:M6"/>
    <mergeCell ref="N4:N6"/>
    <mergeCell ref="O4:O6"/>
    <mergeCell ref="P5:P6"/>
    <mergeCell ref="Q5:Q6"/>
    <mergeCell ref="R5:R6"/>
    <mergeCell ref="W5:W6"/>
    <mergeCell ref="X5:X6"/>
    <mergeCell ref="Y4:Y6"/>
    <mergeCell ref="AC4:AC6"/>
    <mergeCell ref="AD4:AD6"/>
    <mergeCell ref="Z4:AB5"/>
  </mergeCells>
  <pageMargins left="0.15625" right="0.0777777777777778" top="0.275" bottom="0.313888888888889" header="0.15625" footer="0.118055555555556"/>
  <pageSetup paperSize="9" scale="27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䷸ᅛ䵘ᅛ䵨ᅛ܀ტހტࢀტऀტ</cp:lastModifiedBy>
  <dcterms:created xsi:type="dcterms:W3CDTF">2016-10-22T08:01:00Z</dcterms:created>
  <cp:lastPrinted>2018-11-01T07:40:00Z</cp:lastPrinted>
  <dcterms:modified xsi:type="dcterms:W3CDTF">2019-03-08T08:24:20Z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