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2018省级试点" sheetId="1" r:id="rId1"/>
    <sheet name="2017年地方试点奖补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<sst xmlns="http://schemas.openxmlformats.org/spreadsheetml/2006/main" count="53" uniqueCount="48">
  <si>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提前下达2018年农村义务教育学生营养改善计划省级试点补助资金明细表</t>
  </si>
  <si>
    <t>单位：人、万元</t>
  </si>
  <si>
    <t>试点地区</t>
  </si>
  <si>
    <t>2017年秋季学期省级试点补助学生人数</t>
  </si>
  <si>
    <t>核定提前下达资金</t>
  </si>
  <si>
    <t>2017年结余资金</t>
  </si>
  <si>
    <t>本次实际提前下达资金</t>
  </si>
  <si>
    <t>小计</t>
  </si>
  <si>
    <t>小学生</t>
  </si>
  <si>
    <t>初中生</t>
  </si>
  <si>
    <t>合计</t>
  </si>
  <si>
    <t>韶关市</t>
  </si>
  <si>
    <t>乳源瑶族自治县</t>
  </si>
  <si>
    <t>清远市</t>
  </si>
  <si>
    <t>连山壮族瑶族自治县</t>
  </si>
  <si>
    <t>连南瑶族自治县</t>
  </si>
  <si>
    <t>提前下达2018年农村义务教育学生营养改善计划地方试点
省财政奖补资金明细表</t>
  </si>
  <si>
    <t>单位：万元</t>
  </si>
  <si>
    <t>序号</t>
  </si>
  <si>
    <t>地市</t>
  </si>
  <si>
    <t>2016年地方试点学校数</t>
  </si>
  <si>
    <t>分项得分</t>
  </si>
  <si>
    <t>2016年地方试点学生人数</t>
  </si>
  <si>
    <t>2016年地方投入资金</t>
  </si>
  <si>
    <t>总得分</t>
  </si>
  <si>
    <t>2016年各市人均财力（万元/人）</t>
  </si>
  <si>
    <t>修正系数</t>
  </si>
  <si>
    <t>修正后总得分</t>
  </si>
  <si>
    <t>2017年地方试点省财政奖补资金</t>
  </si>
  <si>
    <t>2017年各市应奖补金额占总金额比例</t>
  </si>
  <si>
    <t>按2017年资金比例计算2018年提前下达金额</t>
  </si>
  <si>
    <t>扣除补足应提前下达2018年地方试点省财政奖补资金</t>
  </si>
  <si>
    <t>清算后实际提前下达2018年金额</t>
  </si>
  <si>
    <t>留待2018年收回金额</t>
  </si>
  <si>
    <t>权重</t>
  </si>
  <si>
    <t>核定金额</t>
  </si>
  <si>
    <t>已以粤财教〔2016〕399号号文提前下达</t>
  </si>
  <si>
    <t>应清算金额</t>
  </si>
  <si>
    <t>列序号</t>
  </si>
  <si>
    <t>3=1-2</t>
  </si>
  <si>
    <t>5=4+3</t>
  </si>
  <si>
    <t>广州市</t>
  </si>
  <si>
    <t>梅州市</t>
  </si>
  <si>
    <t>惠州市</t>
  </si>
  <si>
    <t>中山市</t>
  </si>
  <si>
    <t>江门市</t>
  </si>
  <si>
    <t>阳江市</t>
  </si>
  <si>
    <t>湛江市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</si>
</sst>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0.00_);[Red]\(#,##0.00\)"/>
    <numFmt numFmtId="179" formatCode="0.00_ "/>
    <numFmt numFmtId="180" formatCode="0.0"/>
    <numFmt numFmtId="181" formatCode="0_ "/>
    <numFmt numFmtId="182" formatCode="#,##0.00_ ;[Red]\-#,##0.00\ "/>
  </numFmts>
  <fonts count="37">
    <font>
      <sz val="12"/>
      <name val="宋体"/>
      <family val="0"/>
    </font>
    <font>
      <sz val="16"/>
      <name val="宋体"/>
      <family val="0"/>
    </font>
    <font>
      <sz val="18"/>
      <name val="方正小标宋简体"/>
      <family val="4"/>
    </font>
    <font>
      <sz val="10"/>
      <name val="仿宋_GB2312"/>
      <family val="3"/>
    </font>
    <font>
      <sz val="11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3"/>
      <name val="仿宋_GB2312"/>
      <family val="3"/>
    </font>
    <font>
      <sz val="13"/>
      <name val="仿宋_GB2312"/>
      <family val="3"/>
    </font>
    <font>
      <sz val="13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2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6" fillId="3" borderId="1" applyNumberFormat="0" applyAlignment="0" applyProtection="0"/>
    <xf numFmtId="0" fontId="20" fillId="0" borderId="0" applyNumberFormat="0" applyFill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2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15" fillId="8" borderId="0" applyNumberFormat="0" applyBorder="0" applyAlignment="0" applyProtection="0"/>
    <xf numFmtId="0" fontId="26" fillId="0" borderId="4" applyNumberFormat="0" applyFill="0" applyAlignment="0" applyProtection="0"/>
    <xf numFmtId="0" fontId="15" fillId="4" borderId="0" applyNumberFormat="0" applyBorder="0" applyAlignment="0" applyProtection="0"/>
    <xf numFmtId="0" fontId="19" fillId="3" borderId="5" applyNumberFormat="0" applyAlignment="0" applyProtection="0"/>
    <xf numFmtId="0" fontId="16" fillId="3" borderId="1" applyNumberFormat="0" applyAlignment="0" applyProtection="0"/>
    <xf numFmtId="0" fontId="18" fillId="9" borderId="6" applyNumberForma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7" applyNumberFormat="0" applyFill="0" applyAlignment="0" applyProtection="0"/>
    <xf numFmtId="0" fontId="14" fillId="13" borderId="0" applyNumberFormat="0" applyBorder="0" applyAlignment="0" applyProtection="0"/>
    <xf numFmtId="0" fontId="24" fillId="0" borderId="8" applyNumberFormat="0" applyFill="0" applyAlignment="0" applyProtection="0"/>
    <xf numFmtId="0" fontId="33" fillId="11" borderId="0" applyNumberFormat="0" applyBorder="0" applyAlignment="0" applyProtection="0"/>
    <xf numFmtId="0" fontId="14" fillId="4" borderId="0" applyNumberFormat="0" applyBorder="0" applyAlignment="0" applyProtection="0"/>
    <xf numFmtId="0" fontId="23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9" fillId="3" borderId="5" applyNumberFormat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5" fillId="16" borderId="0" applyNumberFormat="0" applyBorder="0" applyAlignment="0" applyProtection="0"/>
    <xf numFmtId="0" fontId="14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5" borderId="0" applyNumberFormat="0" applyBorder="0" applyAlignment="0" applyProtection="0"/>
    <xf numFmtId="0" fontId="23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3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9" borderId="6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28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7" borderId="2" applyNumberFormat="0" applyFont="0" applyAlignment="0" applyProtection="0"/>
  </cellStyleXfs>
  <cellXfs count="51">
    <xf numFmtId="0" fontId="0" fillId="0" borderId="0" xfId="0" applyAlignment="1">
      <alignment/>
    </xf>
    <xf numFmtId="0" fontId="1" fillId="0" borderId="0" xfId="81" applyFont="1" applyFill="1" applyAlignment="1">
      <alignment horizontal="center" vertical="center" wrapText="1"/>
      <protection/>
    </xf>
    <xf numFmtId="0" fontId="2" fillId="0" borderId="0" xfId="81" applyFont="1" applyFill="1" applyAlignment="1">
      <alignment horizontal="center" vertical="center" wrapText="1"/>
      <protection/>
    </xf>
    <xf numFmtId="0" fontId="3" fillId="0" borderId="9" xfId="81" applyFont="1" applyFill="1" applyBorder="1" applyAlignment="1">
      <alignment vertical="center"/>
      <protection/>
    </xf>
    <xf numFmtId="0" fontId="4" fillId="0" borderId="9" xfId="81" applyFont="1" applyFill="1" applyBorder="1" applyAlignment="1">
      <alignment vertical="center" wrapText="1"/>
      <protection/>
    </xf>
    <xf numFmtId="0" fontId="5" fillId="0" borderId="0" xfId="81" applyFont="1" applyFill="1" applyAlignment="1">
      <alignment horizontal="center" vertical="center" wrapText="1"/>
      <protection/>
    </xf>
    <xf numFmtId="176" fontId="6" fillId="0" borderId="0" xfId="81" applyNumberFormat="1" applyFont="1" applyFill="1" applyAlignment="1">
      <alignment horizontal="center" vertical="center" wrapText="1"/>
      <protection/>
    </xf>
    <xf numFmtId="0" fontId="3" fillId="0" borderId="0" xfId="81" applyFont="1" applyFill="1" applyAlignment="1">
      <alignment vertical="center"/>
      <protection/>
    </xf>
    <xf numFmtId="0" fontId="6" fillId="0" borderId="0" xfId="81" applyFont="1" applyFill="1" applyAlignment="1">
      <alignment horizontal="center" vertical="center" wrapText="1"/>
      <protection/>
    </xf>
    <xf numFmtId="0" fontId="7" fillId="0" borderId="10" xfId="81" applyFont="1" applyFill="1" applyBorder="1" applyAlignment="1">
      <alignment horizontal="center" vertical="center" wrapText="1"/>
      <protection/>
    </xf>
    <xf numFmtId="9" fontId="7" fillId="0" borderId="10" xfId="81" applyNumberFormat="1" applyFont="1" applyFill="1" applyBorder="1" applyAlignment="1">
      <alignment horizontal="center" vertical="center" wrapText="1"/>
      <protection/>
    </xf>
    <xf numFmtId="0" fontId="7" fillId="0" borderId="11" xfId="81" applyFont="1" applyFill="1" applyBorder="1" applyAlignment="1">
      <alignment horizontal="center" vertical="center" wrapText="1"/>
      <protection/>
    </xf>
    <xf numFmtId="0" fontId="7" fillId="0" borderId="12" xfId="8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177" fontId="8" fillId="0" borderId="10" xfId="81" applyNumberFormat="1" applyFont="1" applyFill="1" applyBorder="1" applyAlignment="1">
      <alignment vertical="center"/>
      <protection/>
    </xf>
    <xf numFmtId="178" fontId="8" fillId="0" borderId="10" xfId="81" applyNumberFormat="1" applyFont="1" applyFill="1" applyBorder="1" applyAlignment="1">
      <alignment vertical="center"/>
      <protection/>
    </xf>
    <xf numFmtId="0" fontId="9" fillId="0" borderId="10" xfId="81" applyFont="1" applyFill="1" applyBorder="1" applyAlignment="1">
      <alignment horizontal="center" vertical="center" wrapText="1"/>
      <protection/>
    </xf>
    <xf numFmtId="177" fontId="9" fillId="0" borderId="10" xfId="81" applyNumberFormat="1" applyFont="1" applyFill="1" applyBorder="1" applyAlignment="1">
      <alignment vertical="center"/>
      <protection/>
    </xf>
    <xf numFmtId="178" fontId="9" fillId="0" borderId="10" xfId="81" applyNumberFormat="1" applyFont="1" applyFill="1" applyBorder="1" applyAlignment="1">
      <alignment vertical="center"/>
      <protection/>
    </xf>
    <xf numFmtId="0" fontId="10" fillId="0" borderId="0" xfId="81" applyFont="1" applyFill="1" applyAlignment="1">
      <alignment horizontal="left" vertical="center" wrapText="1"/>
      <protection/>
    </xf>
    <xf numFmtId="0" fontId="11" fillId="0" borderId="0" xfId="81" applyFont="1" applyFill="1" applyAlignment="1">
      <alignment horizontal="center" vertical="center" wrapText="1"/>
      <protection/>
    </xf>
    <xf numFmtId="0" fontId="6" fillId="0" borderId="0" xfId="81" applyFont="1" applyFill="1" applyAlignment="1">
      <alignment horizontal="right" vertical="center"/>
      <protection/>
    </xf>
    <xf numFmtId="0" fontId="7" fillId="0" borderId="11" xfId="81" applyFont="1" applyFill="1" applyBorder="1" applyAlignment="1">
      <alignment horizontal="center" vertical="center" wrapText="1"/>
      <protection/>
    </xf>
    <xf numFmtId="0" fontId="7" fillId="0" borderId="13" xfId="81" applyFont="1" applyFill="1" applyBorder="1" applyAlignment="1">
      <alignment horizontal="center" vertical="center" wrapText="1"/>
      <protection/>
    </xf>
    <xf numFmtId="0" fontId="7" fillId="0" borderId="12" xfId="81" applyFont="1" applyFill="1" applyBorder="1" applyAlignment="1">
      <alignment horizontal="center" vertical="center" wrapText="1"/>
      <protection/>
    </xf>
    <xf numFmtId="0" fontId="7" fillId="0" borderId="14" xfId="81" applyFont="1" applyFill="1" applyBorder="1" applyAlignment="1">
      <alignment horizontal="center" vertical="center" wrapText="1"/>
      <protection/>
    </xf>
    <xf numFmtId="0" fontId="7" fillId="0" borderId="14" xfId="81" applyFont="1" applyFill="1" applyBorder="1" applyAlignment="1">
      <alignment horizontal="center" vertical="center" wrapText="1"/>
      <protection/>
    </xf>
    <xf numFmtId="177" fontId="8" fillId="0" borderId="10" xfId="81" applyNumberFormat="1" applyFont="1" applyFill="1" applyBorder="1" applyAlignment="1">
      <alignment horizontal="center" vertical="center"/>
      <protection/>
    </xf>
    <xf numFmtId="179" fontId="8" fillId="0" borderId="10" xfId="81" applyNumberFormat="1" applyFont="1" applyFill="1" applyBorder="1" applyAlignment="1">
      <alignment vertical="center"/>
      <protection/>
    </xf>
    <xf numFmtId="180" fontId="9" fillId="0" borderId="10" xfId="81" applyNumberFormat="1" applyFont="1" applyFill="1" applyBorder="1" applyAlignment="1">
      <alignment horizontal="center" vertical="center" wrapText="1"/>
      <protection/>
    </xf>
    <xf numFmtId="178" fontId="9" fillId="0" borderId="10" xfId="81" applyNumberFormat="1" applyFont="1" applyFill="1" applyBorder="1" applyAlignment="1">
      <alignment horizontal="right" vertical="center"/>
      <protection/>
    </xf>
    <xf numFmtId="179" fontId="9" fillId="0" borderId="10" xfId="81" applyNumberFormat="1" applyFont="1" applyFill="1" applyBorder="1" applyAlignment="1">
      <alignment vertical="center"/>
      <protection/>
    </xf>
    <xf numFmtId="181" fontId="8" fillId="0" borderId="10" xfId="81" applyNumberFormat="1" applyFont="1" applyFill="1" applyBorder="1" applyAlignment="1">
      <alignment vertical="center"/>
      <protection/>
    </xf>
    <xf numFmtId="181" fontId="9" fillId="0" borderId="10" xfId="81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vertical="center"/>
    </xf>
    <xf numFmtId="178" fontId="13" fillId="0" borderId="10" xfId="114" applyNumberFormat="1" applyFont="1" applyBorder="1" applyAlignment="1">
      <alignment vertical="center"/>
    </xf>
    <xf numFmtId="177" fontId="13" fillId="0" borderId="10" xfId="114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7" fontId="11" fillId="0" borderId="10" xfId="0" applyNumberFormat="1" applyFont="1" applyBorder="1" applyAlignment="1">
      <alignment horizontal="center" vertical="center"/>
    </xf>
    <xf numFmtId="178" fontId="11" fillId="0" borderId="10" xfId="114" applyNumberFormat="1" applyFont="1" applyBorder="1" applyAlignment="1">
      <alignment vertical="center"/>
    </xf>
    <xf numFmtId="177" fontId="11" fillId="0" borderId="10" xfId="114" applyNumberFormat="1" applyFont="1" applyBorder="1" applyAlignment="1">
      <alignment vertical="center"/>
    </xf>
    <xf numFmtId="182" fontId="11" fillId="0" borderId="10" xfId="114" applyNumberFormat="1" applyFont="1" applyBorder="1" applyAlignment="1">
      <alignment vertical="center"/>
    </xf>
  </cellXfs>
  <cellStyles count="11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RowLevel_7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ColLevel_5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RowLevel_5" xfId="59"/>
    <cellStyle name="20% - 强调文字颜色 2" xfId="60"/>
    <cellStyle name="输出 2" xfId="61"/>
    <cellStyle name="60% - 强调文字颜色 4 2" xfId="62"/>
    <cellStyle name="40% - 强调文字颜色 2" xfId="63"/>
    <cellStyle name="RowLevel_6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20% - 强调文字颜色 4 2" xfId="79"/>
    <cellStyle name="ColLevel_2" xfId="80"/>
    <cellStyle name="常规 3" xfId="81"/>
    <cellStyle name="20% - 强调文字颜色 5 2" xfId="82"/>
    <cellStyle name="20% - 强调文字颜色 6 2" xfId="83"/>
    <cellStyle name="40% - 强调文字颜色 3 2" xfId="84"/>
    <cellStyle name="60% - 强调文字颜色 1 2" xfId="85"/>
    <cellStyle name="60% - 强调文字颜色 2 2" xfId="86"/>
    <cellStyle name="ColLevel_4" xfId="87"/>
    <cellStyle name="60% - 强调文字颜色 3 2" xfId="88"/>
    <cellStyle name="60% - 强调文字颜色 5 2" xfId="89"/>
    <cellStyle name="60% - 强调文字颜色 6 2" xfId="90"/>
    <cellStyle name="ColLevel_1" xfId="91"/>
    <cellStyle name="常规 2" xfId="92"/>
    <cellStyle name="ColLevel_3" xfId="93"/>
    <cellStyle name="ColLevel_6" xfId="94"/>
    <cellStyle name="ColLevel_7" xfId="95"/>
    <cellStyle name="RowLevel_1" xfId="96"/>
    <cellStyle name="强调文字颜色 1 2" xfId="97"/>
    <cellStyle name="RowLevel_2" xfId="98"/>
    <cellStyle name="RowLevel_3" xfId="99"/>
    <cellStyle name="RowLevel_4" xfId="100"/>
    <cellStyle name="标题 1 2" xfId="101"/>
    <cellStyle name="标题 2 2" xfId="102"/>
    <cellStyle name="标题 3 2" xfId="103"/>
    <cellStyle name="标题 4 2" xfId="104"/>
    <cellStyle name="千位分隔 3" xfId="105"/>
    <cellStyle name="标题 5" xfId="106"/>
    <cellStyle name="差 2" xfId="107"/>
    <cellStyle name="好 2" xfId="108"/>
    <cellStyle name="汇总 2" xfId="109"/>
    <cellStyle name="检查单元格 2" xfId="110"/>
    <cellStyle name="解释性文本 2" xfId="111"/>
    <cellStyle name="警告文本 2" xfId="112"/>
    <cellStyle name="链接单元格 2" xfId="113"/>
    <cellStyle name="千位分隔 2" xfId="114"/>
    <cellStyle name="强调文字颜色 2 2" xfId="115"/>
    <cellStyle name="强调文字颜色 3 2" xfId="116"/>
    <cellStyle name="强调文字颜色 4 2" xfId="117"/>
    <cellStyle name="强调文字颜色 5 2" xfId="118"/>
    <cellStyle name="强调文字颜色 6 2" xfId="119"/>
    <cellStyle name="输入 2" xfId="120"/>
    <cellStyle name="样式 1" xfId="121"/>
    <cellStyle name="样式 1 2" xfId="122"/>
    <cellStyle name="注释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9.25390625" style="34" customWidth="1"/>
    <col min="2" max="2" width="23.00390625" style="34" customWidth="1"/>
    <col min="3" max="3" width="11.75390625" style="34" customWidth="1"/>
    <col min="4" max="4" width="10.875" style="34" customWidth="1"/>
    <col min="5" max="5" width="11.50390625" style="34" customWidth="1"/>
    <col min="6" max="6" width="15.00390625" style="34" customWidth="1"/>
    <col min="7" max="7" width="14.125" style="34" customWidth="1"/>
    <col min="8" max="8" width="17.00390625" style="34" customWidth="1"/>
    <col min="9" max="9" width="9.00390625" style="34" customWidth="1"/>
    <col min="10" max="10" width="10.375" style="34" bestFit="1" customWidth="1"/>
    <col min="11" max="16384" width="9.00390625" style="34" customWidth="1"/>
  </cols>
  <sheetData>
    <row r="1" spans="1:8" ht="36.7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24.75" customHeight="1">
      <c r="A2" s="36"/>
      <c r="B2" s="37"/>
      <c r="C2" s="38"/>
      <c r="D2" s="38"/>
      <c r="E2" s="38"/>
      <c r="F2" s="36"/>
      <c r="G2" s="36"/>
      <c r="H2" s="39" t="s">
        <v>1</v>
      </c>
    </row>
    <row r="3" spans="1:8" ht="38.25" customHeight="1">
      <c r="A3" s="40" t="s">
        <v>2</v>
      </c>
      <c r="B3" s="40"/>
      <c r="C3" s="41" t="s">
        <v>3</v>
      </c>
      <c r="D3" s="41"/>
      <c r="E3" s="41"/>
      <c r="F3" s="41" t="s">
        <v>4</v>
      </c>
      <c r="G3" s="41" t="s">
        <v>5</v>
      </c>
      <c r="H3" s="41" t="s">
        <v>6</v>
      </c>
    </row>
    <row r="4" spans="1:8" ht="31.5" customHeight="1">
      <c r="A4" s="40"/>
      <c r="B4" s="40"/>
      <c r="C4" s="40" t="s">
        <v>7</v>
      </c>
      <c r="D4" s="40" t="s">
        <v>8</v>
      </c>
      <c r="E4" s="40" t="s">
        <v>9</v>
      </c>
      <c r="F4" s="41"/>
      <c r="G4" s="41"/>
      <c r="H4" s="41"/>
    </row>
    <row r="5" spans="1:8" ht="37.5" customHeight="1">
      <c r="A5" s="40" t="s">
        <v>10</v>
      </c>
      <c r="B5" s="40"/>
      <c r="C5" s="42">
        <f aca="true" t="shared" si="0" ref="C5:H5">C6+C7+C8</f>
        <v>37815</v>
      </c>
      <c r="D5" s="42">
        <f t="shared" si="0"/>
        <v>27809</v>
      </c>
      <c r="E5" s="42">
        <f t="shared" si="0"/>
        <v>10006</v>
      </c>
      <c r="F5" s="43">
        <f t="shared" si="0"/>
        <v>3781.5</v>
      </c>
      <c r="G5" s="43">
        <f t="shared" si="0"/>
        <v>22.425600000000003</v>
      </c>
      <c r="H5" s="44">
        <f t="shared" si="0"/>
        <v>3759</v>
      </c>
    </row>
    <row r="6" spans="1:8" ht="37.5" customHeight="1">
      <c r="A6" s="45" t="s">
        <v>11</v>
      </c>
      <c r="B6" s="46" t="s">
        <v>12</v>
      </c>
      <c r="C6" s="47">
        <v>13677</v>
      </c>
      <c r="D6" s="47">
        <v>10154</v>
      </c>
      <c r="E6" s="47">
        <v>3523</v>
      </c>
      <c r="F6" s="48">
        <f>C6*0.1</f>
        <v>1367.7</v>
      </c>
      <c r="G6" s="48">
        <v>38.9256</v>
      </c>
      <c r="H6" s="49">
        <f>ROUND((F6-G6),0)</f>
        <v>1329</v>
      </c>
    </row>
    <row r="7" spans="1:8" ht="37.5" customHeight="1">
      <c r="A7" s="45" t="s">
        <v>13</v>
      </c>
      <c r="B7" s="46" t="s">
        <v>14</v>
      </c>
      <c r="C7" s="47">
        <v>10036</v>
      </c>
      <c r="D7" s="47">
        <v>7584</v>
      </c>
      <c r="E7" s="47">
        <v>2452</v>
      </c>
      <c r="F7" s="48">
        <f>C7*0.1</f>
        <v>1003.6</v>
      </c>
      <c r="G7" s="48">
        <v>53.5</v>
      </c>
      <c r="H7" s="49">
        <f>ROUND((F7-G7),0)</f>
        <v>950</v>
      </c>
    </row>
    <row r="8" spans="1:8" ht="37.5" customHeight="1">
      <c r="A8" s="45"/>
      <c r="B8" s="46" t="s">
        <v>15</v>
      </c>
      <c r="C8" s="47">
        <v>14102</v>
      </c>
      <c r="D8" s="47">
        <v>10071</v>
      </c>
      <c r="E8" s="47">
        <v>4031</v>
      </c>
      <c r="F8" s="48">
        <f>C8*0.1</f>
        <v>1410.2</v>
      </c>
      <c r="G8" s="50">
        <v>-70</v>
      </c>
      <c r="H8" s="49">
        <f>ROUND((F8-G8),0)</f>
        <v>1480</v>
      </c>
    </row>
  </sheetData>
  <sheetProtection/>
  <mergeCells count="8">
    <mergeCell ref="A1:H1"/>
    <mergeCell ref="C3:E3"/>
    <mergeCell ref="A5:B5"/>
    <mergeCell ref="A7:A8"/>
    <mergeCell ref="F3:F4"/>
    <mergeCell ref="G3:G4"/>
    <mergeCell ref="H3:H4"/>
    <mergeCell ref="A3:B4"/>
  </mergeCells>
  <printOptions horizontalCentered="1"/>
  <pageMargins left="0.28" right="0.39" top="0.98" bottom="0.98" header="0.51" footer="0.51"/>
  <pageSetup fitToHeight="0" fitToWidth="1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zoomScaleSheetLayoutView="100" workbookViewId="0" topLeftCell="A1">
      <selection activeCell="V10" sqref="V10"/>
    </sheetView>
  </sheetViews>
  <sheetFormatPr defaultColWidth="11.375" defaultRowHeight="14.25"/>
  <cols>
    <col min="1" max="1" width="5.00390625" style="1" customWidth="1"/>
    <col min="2" max="2" width="7.75390625" style="1" customWidth="1"/>
    <col min="3" max="3" width="10.50390625" style="1" hidden="1" customWidth="1"/>
    <col min="4" max="4" width="8.75390625" style="1" hidden="1" customWidth="1"/>
    <col min="5" max="5" width="14.25390625" style="1" hidden="1" customWidth="1"/>
    <col min="6" max="6" width="8.50390625" style="1" hidden="1" customWidth="1"/>
    <col min="7" max="7" width="13.625" style="1" hidden="1" customWidth="1"/>
    <col min="8" max="8" width="8.375" style="1" hidden="1" customWidth="1"/>
    <col min="9" max="9" width="11.375" style="1" hidden="1" customWidth="1"/>
    <col min="10" max="10" width="8.75390625" style="1" hidden="1" customWidth="1"/>
    <col min="11" max="11" width="6.875" style="1" hidden="1" customWidth="1"/>
    <col min="12" max="12" width="9.125" style="1" hidden="1" customWidth="1"/>
    <col min="13" max="14" width="12.875" style="1" customWidth="1"/>
    <col min="15" max="15" width="11.75390625" style="1" customWidth="1"/>
    <col min="16" max="16" width="9.75390625" style="1" hidden="1" customWidth="1"/>
    <col min="17" max="17" width="12.75390625" style="1" customWidth="1"/>
    <col min="18" max="18" width="14.50390625" style="1" hidden="1" customWidth="1"/>
    <col min="19" max="19" width="12.50390625" style="1" customWidth="1"/>
    <col min="20" max="20" width="13.25390625" style="1" bestFit="1" customWidth="1"/>
    <col min="21" max="16384" width="11.375" style="1" customWidth="1"/>
  </cols>
  <sheetData>
    <row r="1" spans="1:20" ht="48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5.25" customHeight="1">
      <c r="A2" s="3"/>
      <c r="B2" s="4"/>
      <c r="C2" s="5"/>
      <c r="D2" s="6"/>
      <c r="E2" s="5"/>
      <c r="F2" s="7"/>
      <c r="G2" s="5"/>
      <c r="H2" s="8"/>
      <c r="I2" s="5"/>
      <c r="J2" s="5"/>
      <c r="K2" s="20"/>
      <c r="L2" s="20"/>
      <c r="M2" s="5"/>
      <c r="N2" s="5"/>
      <c r="O2" s="5"/>
      <c r="P2" s="21"/>
      <c r="Q2" s="5"/>
      <c r="R2" s="5"/>
      <c r="S2" s="21" t="s">
        <v>17</v>
      </c>
      <c r="T2" s="5"/>
    </row>
    <row r="3" spans="1:20" ht="47.25" customHeight="1">
      <c r="A3" s="9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9" t="s">
        <v>21</v>
      </c>
      <c r="G3" s="9" t="s">
        <v>23</v>
      </c>
      <c r="H3" s="9" t="s">
        <v>21</v>
      </c>
      <c r="I3" s="9" t="s">
        <v>24</v>
      </c>
      <c r="J3" s="9" t="s">
        <v>25</v>
      </c>
      <c r="K3" s="9" t="s">
        <v>26</v>
      </c>
      <c r="L3" s="9" t="s">
        <v>27</v>
      </c>
      <c r="M3" s="22" t="s">
        <v>28</v>
      </c>
      <c r="N3" s="23"/>
      <c r="O3" s="24"/>
      <c r="P3" s="9" t="s">
        <v>29</v>
      </c>
      <c r="Q3" s="9" t="s">
        <v>30</v>
      </c>
      <c r="R3" s="9" t="s">
        <v>31</v>
      </c>
      <c r="S3" s="9" t="s">
        <v>32</v>
      </c>
      <c r="T3" s="9" t="s">
        <v>33</v>
      </c>
    </row>
    <row r="4" spans="1:20" ht="58.5" customHeight="1">
      <c r="A4" s="9"/>
      <c r="B4" s="9" t="s">
        <v>34</v>
      </c>
      <c r="C4" s="10">
        <v>0.2</v>
      </c>
      <c r="D4" s="9"/>
      <c r="E4" s="10">
        <v>0.3</v>
      </c>
      <c r="F4" s="9"/>
      <c r="G4" s="10">
        <v>0.5</v>
      </c>
      <c r="H4" s="9"/>
      <c r="I4" s="9"/>
      <c r="J4" s="9"/>
      <c r="K4" s="9"/>
      <c r="L4" s="9"/>
      <c r="M4" s="25" t="s">
        <v>35</v>
      </c>
      <c r="N4" s="25" t="s">
        <v>36</v>
      </c>
      <c r="O4" s="25" t="s">
        <v>37</v>
      </c>
      <c r="P4" s="9"/>
      <c r="Q4" s="9"/>
      <c r="R4" s="9"/>
      <c r="S4" s="9"/>
      <c r="T4" s="9"/>
    </row>
    <row r="5" spans="1:20" ht="24" customHeight="1">
      <c r="A5" s="11" t="s">
        <v>38</v>
      </c>
      <c r="B5" s="12"/>
      <c r="C5" s="10"/>
      <c r="D5" s="9"/>
      <c r="E5" s="10"/>
      <c r="F5" s="9"/>
      <c r="G5" s="10"/>
      <c r="H5" s="9"/>
      <c r="I5" s="9"/>
      <c r="J5" s="9"/>
      <c r="K5" s="9"/>
      <c r="L5" s="9"/>
      <c r="M5" s="26">
        <v>1</v>
      </c>
      <c r="N5" s="26">
        <v>2</v>
      </c>
      <c r="O5" s="26" t="s">
        <v>39</v>
      </c>
      <c r="P5" s="9"/>
      <c r="Q5" s="9">
        <v>4</v>
      </c>
      <c r="R5" s="9"/>
      <c r="S5" s="11" t="s">
        <v>40</v>
      </c>
      <c r="T5" s="12"/>
    </row>
    <row r="6" spans="1:20" ht="28.5" customHeight="1">
      <c r="A6" s="13" t="s">
        <v>7</v>
      </c>
      <c r="B6" s="13"/>
      <c r="C6" s="14">
        <f aca="true" t="shared" si="0" ref="C6:I6">SUM(C7:C15)</f>
        <v>1127</v>
      </c>
      <c r="D6" s="14">
        <f t="shared" si="0"/>
        <v>20.000000000000004</v>
      </c>
      <c r="E6" s="14">
        <f t="shared" si="0"/>
        <v>235697</v>
      </c>
      <c r="F6" s="14">
        <f t="shared" si="0"/>
        <v>30.000000000000004</v>
      </c>
      <c r="G6" s="15">
        <f t="shared" si="0"/>
        <v>8117.831749999999</v>
      </c>
      <c r="H6" s="14">
        <f t="shared" si="0"/>
        <v>50.00000000000001</v>
      </c>
      <c r="I6" s="14">
        <f t="shared" si="0"/>
        <v>100.00000000000001</v>
      </c>
      <c r="J6" s="14"/>
      <c r="K6" s="14"/>
      <c r="L6" s="27">
        <f>SUM(L7:L15)</f>
        <v>52.33765010885451</v>
      </c>
      <c r="M6" s="28">
        <f aca="true" t="shared" si="1" ref="L6:T6">SUM(M7:M15)</f>
        <v>1351.3</v>
      </c>
      <c r="N6" s="28">
        <f t="shared" si="1"/>
        <v>1351.3000000000002</v>
      </c>
      <c r="O6" s="28">
        <f t="shared" si="1"/>
        <v>-9.947598300641403E-14</v>
      </c>
      <c r="P6" s="28">
        <f t="shared" si="1"/>
        <v>0.9999999999999999</v>
      </c>
      <c r="Q6" s="28">
        <f t="shared" si="1"/>
        <v>1241</v>
      </c>
      <c r="R6" s="28">
        <f t="shared" si="1"/>
        <v>1241</v>
      </c>
      <c r="S6" s="32">
        <f t="shared" si="1"/>
        <v>1241</v>
      </c>
      <c r="T6" s="28">
        <f t="shared" si="1"/>
        <v>26.3089478227268</v>
      </c>
    </row>
    <row r="7" spans="1:20" ht="28.5" customHeight="1">
      <c r="A7" s="16">
        <v>1</v>
      </c>
      <c r="B7" s="16" t="s">
        <v>41</v>
      </c>
      <c r="C7" s="17">
        <v>186</v>
      </c>
      <c r="D7" s="18">
        <f aca="true" t="shared" si="2" ref="D7:D15">C7/$C$6*100*0.2</f>
        <v>3.300798580301686</v>
      </c>
      <c r="E7" s="17">
        <v>126671</v>
      </c>
      <c r="F7" s="18">
        <f aca="true" t="shared" si="3" ref="F7:F15">E7/$E$6*100*0.3</f>
        <v>16.122945985735925</v>
      </c>
      <c r="G7" s="18">
        <v>4234.35</v>
      </c>
      <c r="H7" s="18">
        <f aca="true" t="shared" si="4" ref="H7:H15">G7/$G$6*100*0.5</f>
        <v>26.080547924635177</v>
      </c>
      <c r="I7" s="18">
        <f aca="true" t="shared" si="5" ref="I7:I15">D7+F7+H7</f>
        <v>45.50429249067279</v>
      </c>
      <c r="J7" s="16">
        <v>45.8</v>
      </c>
      <c r="K7" s="29">
        <v>0.2</v>
      </c>
      <c r="L7" s="30">
        <f>(C7/$C$6*$C$4+E7/$E$6*$E$4+G7/$G$6*$G$4)*K7*100</f>
        <v>9.100858498134558</v>
      </c>
      <c r="M7" s="31">
        <f>1351.3*L7/$L$6</f>
        <v>234.97405907508727</v>
      </c>
      <c r="N7" s="31">
        <v>350.84</v>
      </c>
      <c r="O7" s="31">
        <f aca="true" t="shared" si="6" ref="O7:O15">M7-N7</f>
        <v>-115.8659409249127</v>
      </c>
      <c r="P7" s="31">
        <f>M7/$M$6</f>
        <v>0.17388741143719919</v>
      </c>
      <c r="Q7" s="31">
        <f>1241*P7</f>
        <v>215.79427759356417</v>
      </c>
      <c r="R7" s="31">
        <f>Q7+O7</f>
        <v>99.92833666865147</v>
      </c>
      <c r="S7" s="33">
        <v>100</v>
      </c>
      <c r="T7" s="31"/>
    </row>
    <row r="8" spans="1:20" ht="28.5" customHeight="1">
      <c r="A8" s="16">
        <v>2</v>
      </c>
      <c r="B8" s="16" t="s">
        <v>11</v>
      </c>
      <c r="C8" s="17">
        <v>19</v>
      </c>
      <c r="D8" s="18">
        <f t="shared" si="2"/>
        <v>0.33717834960070986</v>
      </c>
      <c r="E8" s="17">
        <v>9398</v>
      </c>
      <c r="F8" s="18">
        <f t="shared" si="3"/>
        <v>1.1961968120086381</v>
      </c>
      <c r="G8" s="18">
        <v>85.12</v>
      </c>
      <c r="H8" s="18">
        <f t="shared" si="4"/>
        <v>0.5242779267998503</v>
      </c>
      <c r="I8" s="18">
        <f t="shared" si="5"/>
        <v>2.0576530884091984</v>
      </c>
      <c r="J8" s="16">
        <v>15.7</v>
      </c>
      <c r="K8" s="29">
        <v>1.3</v>
      </c>
      <c r="L8" s="30">
        <f>(C8/$C$6*$C$4+E8/$E$6*$E$4+G8/$G$6*$G$4)*K8*100</f>
        <v>2.6749490149319577</v>
      </c>
      <c r="M8" s="31">
        <f aca="true" t="shared" si="7" ref="M8:M15">1351.3*L8/$L$6</f>
        <v>69.06421278677212</v>
      </c>
      <c r="N8" s="31">
        <v>158.8</v>
      </c>
      <c r="O8" s="31">
        <f t="shared" si="6"/>
        <v>-89.7357872132279</v>
      </c>
      <c r="P8" s="31">
        <f aca="true" t="shared" si="8" ref="P7:P15">M8/$M$6</f>
        <v>0.05110945962167699</v>
      </c>
      <c r="Q8" s="31">
        <f aca="true" t="shared" si="9" ref="Q8:Q15">1241*P8</f>
        <v>63.426839390501144</v>
      </c>
      <c r="R8" s="31">
        <f aca="true" t="shared" si="10" ref="R8:R15">Q8+O8</f>
        <v>-26.30894782272675</v>
      </c>
      <c r="S8" s="33">
        <v>0</v>
      </c>
      <c r="T8" s="31">
        <v>26.3089478227268</v>
      </c>
    </row>
    <row r="9" spans="1:20" ht="28.5" customHeight="1">
      <c r="A9" s="16">
        <v>3</v>
      </c>
      <c r="B9" s="16" t="s">
        <v>42</v>
      </c>
      <c r="C9" s="17">
        <v>315</v>
      </c>
      <c r="D9" s="18">
        <f t="shared" si="2"/>
        <v>5.590062111801242</v>
      </c>
      <c r="E9" s="17">
        <v>30424</v>
      </c>
      <c r="F9" s="18">
        <f t="shared" si="3"/>
        <v>3.8724294327038526</v>
      </c>
      <c r="G9" s="18">
        <v>220.34000000000003</v>
      </c>
      <c r="H9" s="18">
        <f t="shared" si="4"/>
        <v>1.3571357893688796</v>
      </c>
      <c r="I9" s="18">
        <f t="shared" si="5"/>
        <v>10.819627333873974</v>
      </c>
      <c r="J9" s="16">
        <v>15.6</v>
      </c>
      <c r="K9" s="29">
        <v>1.3</v>
      </c>
      <c r="L9" s="30">
        <f>(C9/$C$6*$C$4+E9/$E$6*$E$4+G9/$G$6*$G$4)*K9*100</f>
        <v>14.065515534036166</v>
      </c>
      <c r="M9" s="31">
        <f t="shared" si="7"/>
        <v>363.15599003034913</v>
      </c>
      <c r="N9" s="31">
        <v>202.71000000000004</v>
      </c>
      <c r="O9" s="31">
        <f t="shared" si="6"/>
        <v>160.4459900303491</v>
      </c>
      <c r="P9" s="31">
        <f t="shared" si="8"/>
        <v>0.26874564495696673</v>
      </c>
      <c r="Q9" s="31">
        <f t="shared" si="9"/>
        <v>333.5133453915957</v>
      </c>
      <c r="R9" s="31">
        <f t="shared" si="10"/>
        <v>493.9593354219448</v>
      </c>
      <c r="S9" s="33">
        <v>480</v>
      </c>
      <c r="T9" s="31"/>
    </row>
    <row r="10" spans="1:20" ht="28.5" customHeight="1">
      <c r="A10" s="16">
        <v>4</v>
      </c>
      <c r="B10" s="16" t="s">
        <v>43</v>
      </c>
      <c r="C10" s="17">
        <v>451</v>
      </c>
      <c r="D10" s="18">
        <f t="shared" si="2"/>
        <v>8.00354924578527</v>
      </c>
      <c r="E10" s="17">
        <v>33650</v>
      </c>
      <c r="F10" s="18">
        <f t="shared" si="3"/>
        <v>4.283041362427183</v>
      </c>
      <c r="G10" s="18">
        <v>2692</v>
      </c>
      <c r="H10" s="18">
        <f t="shared" si="4"/>
        <v>16.58078217745767</v>
      </c>
      <c r="I10" s="18">
        <f t="shared" si="5"/>
        <v>28.867372785670124</v>
      </c>
      <c r="J10" s="16">
        <v>33.6</v>
      </c>
      <c r="K10" s="29">
        <v>0.4</v>
      </c>
      <c r="L10" s="30">
        <f>(C10/$C$6*$C$4+E10/$E$6*$E$4+G10/$G$6*$G$4)*K10*100</f>
        <v>11.54694911426805</v>
      </c>
      <c r="M10" s="31">
        <f t="shared" si="7"/>
        <v>298.1294021733434</v>
      </c>
      <c r="N10" s="31">
        <v>235.74</v>
      </c>
      <c r="O10" s="31">
        <f t="shared" si="6"/>
        <v>62.3894021733434</v>
      </c>
      <c r="P10" s="31">
        <f t="shared" si="8"/>
        <v>0.2206241413256445</v>
      </c>
      <c r="Q10" s="31">
        <f t="shared" si="9"/>
        <v>273.79455938512484</v>
      </c>
      <c r="R10" s="31">
        <f t="shared" si="10"/>
        <v>336.18396155846824</v>
      </c>
      <c r="S10" s="33">
        <v>335</v>
      </c>
      <c r="T10" s="31"/>
    </row>
    <row r="11" spans="1:20" ht="28.5" customHeight="1">
      <c r="A11" s="16">
        <v>5</v>
      </c>
      <c r="B11" s="16" t="s">
        <v>44</v>
      </c>
      <c r="C11" s="17">
        <v>3</v>
      </c>
      <c r="D11" s="18">
        <f t="shared" si="2"/>
        <v>0.053238686779059456</v>
      </c>
      <c r="E11" s="17">
        <v>3543</v>
      </c>
      <c r="F11" s="18">
        <f t="shared" si="3"/>
        <v>0.4509603431524372</v>
      </c>
      <c r="G11" s="18">
        <v>71.04</v>
      </c>
      <c r="H11" s="18">
        <f t="shared" si="4"/>
        <v>0.43755526221641644</v>
      </c>
      <c r="I11" s="18">
        <f t="shared" si="5"/>
        <v>0.9417542921479132</v>
      </c>
      <c r="J11" s="16">
        <v>60.7</v>
      </c>
      <c r="K11" s="29">
        <v>0.2</v>
      </c>
      <c r="L11" s="30">
        <f>(C11/$C$6*$C$4+E11/$E$6*$E$4+G11/$G$6*$G$4)*K11*100</f>
        <v>0.18835085842958266</v>
      </c>
      <c r="M11" s="31">
        <f t="shared" si="7"/>
        <v>4.863009983568893</v>
      </c>
      <c r="N11" s="31">
        <v>7.94</v>
      </c>
      <c r="O11" s="31">
        <f t="shared" si="6"/>
        <v>-3.0769900164311075</v>
      </c>
      <c r="P11" s="31">
        <f t="shared" si="8"/>
        <v>0.003598764140878334</v>
      </c>
      <c r="Q11" s="31">
        <f t="shared" si="9"/>
        <v>4.466066298830013</v>
      </c>
      <c r="R11" s="31">
        <f t="shared" si="10"/>
        <v>1.3890762823989053</v>
      </c>
      <c r="S11" s="33">
        <v>0</v>
      </c>
      <c r="T11" s="31"/>
    </row>
    <row r="12" spans="1:20" ht="28.5" customHeight="1">
      <c r="A12" s="16">
        <v>6</v>
      </c>
      <c r="B12" s="16" t="s">
        <v>45</v>
      </c>
      <c r="C12" s="17">
        <v>5</v>
      </c>
      <c r="D12" s="18">
        <f t="shared" si="2"/>
        <v>0.08873114463176575</v>
      </c>
      <c r="E12" s="17">
        <v>7751</v>
      </c>
      <c r="F12" s="18">
        <f t="shared" si="3"/>
        <v>0.9865632570630937</v>
      </c>
      <c r="G12" s="18">
        <v>213.40755</v>
      </c>
      <c r="H12" s="18">
        <f t="shared" si="4"/>
        <v>1.3144368876578403</v>
      </c>
      <c r="I12" s="18">
        <f t="shared" si="5"/>
        <v>2.3897312893526994</v>
      </c>
      <c r="J12" s="16">
        <v>21.2</v>
      </c>
      <c r="K12" s="29">
        <v>0.8</v>
      </c>
      <c r="L12" s="30">
        <f>(C12/$C$6*$C$4+E12/$E$6*$E$4+G12/$G$6*$G$4)*K12*100</f>
        <v>1.91178503148216</v>
      </c>
      <c r="M12" s="31">
        <f t="shared" si="7"/>
        <v>49.36016629842505</v>
      </c>
      <c r="N12" s="31">
        <v>21.6</v>
      </c>
      <c r="O12" s="31">
        <f t="shared" si="6"/>
        <v>27.760166298425048</v>
      </c>
      <c r="P12" s="31">
        <f t="shared" si="8"/>
        <v>0.03652791112145715</v>
      </c>
      <c r="Q12" s="31">
        <f t="shared" si="9"/>
        <v>45.33113770172832</v>
      </c>
      <c r="R12" s="31">
        <f t="shared" si="10"/>
        <v>73.09130400015337</v>
      </c>
      <c r="S12" s="33">
        <v>70</v>
      </c>
      <c r="T12" s="31"/>
    </row>
    <row r="13" spans="1:20" ht="28.5" customHeight="1">
      <c r="A13" s="16">
        <v>7</v>
      </c>
      <c r="B13" s="16" t="s">
        <v>46</v>
      </c>
      <c r="C13" s="17">
        <v>7</v>
      </c>
      <c r="D13" s="18">
        <f t="shared" si="2"/>
        <v>0.12422360248447205</v>
      </c>
      <c r="E13" s="17">
        <v>5566</v>
      </c>
      <c r="F13" s="18">
        <f t="shared" si="3"/>
        <v>0.7084519531432304</v>
      </c>
      <c r="G13" s="18">
        <v>307.93420000000003</v>
      </c>
      <c r="H13" s="18">
        <f t="shared" si="4"/>
        <v>1.8966530071284122</v>
      </c>
      <c r="I13" s="18">
        <f t="shared" si="5"/>
        <v>2.729328562756115</v>
      </c>
      <c r="J13" s="16">
        <v>14.2</v>
      </c>
      <c r="K13" s="29">
        <v>1.5</v>
      </c>
      <c r="L13" s="30">
        <f>(C13/$C$6*$C$4+E13/$E$6*$E$4+G13/$G$6*$G$4)*K13*100</f>
        <v>4.093992844134172</v>
      </c>
      <c r="M13" s="31">
        <f t="shared" si="7"/>
        <v>105.70234847709688</v>
      </c>
      <c r="N13" s="31">
        <v>23.400000000000006</v>
      </c>
      <c r="O13" s="31">
        <f t="shared" si="6"/>
        <v>82.30234847709687</v>
      </c>
      <c r="P13" s="31">
        <f t="shared" si="8"/>
        <v>0.07822271033604446</v>
      </c>
      <c r="Q13" s="31">
        <f t="shared" si="9"/>
        <v>97.07438352703117</v>
      </c>
      <c r="R13" s="31">
        <f t="shared" si="10"/>
        <v>179.37673200412803</v>
      </c>
      <c r="S13" s="33">
        <v>175</v>
      </c>
      <c r="T13" s="31"/>
    </row>
    <row r="14" spans="1:20" ht="28.5" customHeight="1">
      <c r="A14" s="16">
        <v>8</v>
      </c>
      <c r="B14" s="16" t="s">
        <v>47</v>
      </c>
      <c r="C14" s="17">
        <v>1</v>
      </c>
      <c r="D14" s="18">
        <f t="shared" si="2"/>
        <v>0.01774622892635315</v>
      </c>
      <c r="E14" s="17">
        <v>588</v>
      </c>
      <c r="F14" s="18">
        <f t="shared" si="3"/>
        <v>0.0748418520388465</v>
      </c>
      <c r="G14" s="18">
        <v>32</v>
      </c>
      <c r="H14" s="18">
        <f t="shared" si="4"/>
        <v>0.19709696496234974</v>
      </c>
      <c r="I14" s="18">
        <f t="shared" si="5"/>
        <v>0.2896850459275494</v>
      </c>
      <c r="J14" s="16">
        <v>13.5</v>
      </c>
      <c r="K14" s="29">
        <v>1.5</v>
      </c>
      <c r="L14" s="30">
        <f>(C14/$C$6*$C$4+E14/$E$6*$E$4+G14/$G$6*$G$4)*K14*100</f>
        <v>0.43452756889132405</v>
      </c>
      <c r="M14" s="31">
        <f t="shared" si="7"/>
        <v>11.219019245640666</v>
      </c>
      <c r="N14" s="31">
        <v>16.08</v>
      </c>
      <c r="O14" s="31">
        <f t="shared" si="6"/>
        <v>-4.860980754359332</v>
      </c>
      <c r="P14" s="31">
        <f t="shared" si="8"/>
        <v>0.008302389732583931</v>
      </c>
      <c r="Q14" s="31">
        <f t="shared" si="9"/>
        <v>10.30326565813666</v>
      </c>
      <c r="R14" s="31">
        <f t="shared" si="10"/>
        <v>5.4422849037773275</v>
      </c>
      <c r="S14" s="33">
        <v>5</v>
      </c>
      <c r="T14" s="31"/>
    </row>
    <row r="15" spans="1:20" ht="28.5" customHeight="1">
      <c r="A15" s="16">
        <v>9</v>
      </c>
      <c r="B15" s="16" t="s">
        <v>13</v>
      </c>
      <c r="C15" s="17">
        <v>140</v>
      </c>
      <c r="D15" s="18">
        <f t="shared" si="2"/>
        <v>2.4844720496894412</v>
      </c>
      <c r="E15" s="17">
        <v>18106</v>
      </c>
      <c r="F15" s="18">
        <f t="shared" si="3"/>
        <v>2.3045690017267932</v>
      </c>
      <c r="G15" s="18">
        <v>261.6399999999999</v>
      </c>
      <c r="H15" s="18">
        <f t="shared" si="4"/>
        <v>1.6115140597734112</v>
      </c>
      <c r="I15" s="18">
        <f t="shared" si="5"/>
        <v>6.400555111189645</v>
      </c>
      <c r="J15" s="16">
        <v>19.8</v>
      </c>
      <c r="K15" s="29">
        <v>1.3</v>
      </c>
      <c r="L15" s="30">
        <f>(C15/$C$6*$C$4+E15/$E$6*$E$4+G15/$G$6*$G$4)*K15*100</f>
        <v>8.32072164454654</v>
      </c>
      <c r="M15" s="31">
        <f t="shared" si="7"/>
        <v>214.83179192971653</v>
      </c>
      <c r="N15" s="31">
        <v>334.19</v>
      </c>
      <c r="O15" s="31">
        <f t="shared" si="6"/>
        <v>-119.35820807028347</v>
      </c>
      <c r="P15" s="31">
        <f t="shared" si="8"/>
        <v>0.15898156732754867</v>
      </c>
      <c r="Q15" s="31">
        <f t="shared" si="9"/>
        <v>197.2961250534879</v>
      </c>
      <c r="R15" s="31">
        <f t="shared" si="10"/>
        <v>77.93791698320445</v>
      </c>
      <c r="S15" s="33">
        <v>76</v>
      </c>
      <c r="T15" s="31"/>
    </row>
    <row r="16" spans="1:19" ht="40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</sheetData>
  <sheetProtection/>
  <mergeCells count="19">
    <mergeCell ref="A1:T1"/>
    <mergeCell ref="M3:O3"/>
    <mergeCell ref="A5:B5"/>
    <mergeCell ref="S5:T5"/>
    <mergeCell ref="A6:B6"/>
    <mergeCell ref="A16:S16"/>
    <mergeCell ref="A3:A4"/>
    <mergeCell ref="D3:D4"/>
    <mergeCell ref="F3:F4"/>
    <mergeCell ref="H3:H4"/>
    <mergeCell ref="I3:I4"/>
    <mergeCell ref="J3:J4"/>
    <mergeCell ref="K3:K4"/>
    <mergeCell ref="L3:L4"/>
    <mergeCell ref="P3:P4"/>
    <mergeCell ref="Q3:Q4"/>
    <mergeCell ref="R3:R4"/>
    <mergeCell ref="S3:S4"/>
    <mergeCell ref="T3:T4"/>
  </mergeCells>
  <printOptions/>
  <pageMargins left="0.44" right="0.2" top="1" bottom="1" header="0.51" footer="0.5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2016-10-26T10:54:39Z</cp:lastPrinted>
  <dcterms:created xsi:type="dcterms:W3CDTF">1996-12-17T01:32:42Z</dcterms:created>
  <dcterms:modified xsi:type="dcterms:W3CDTF">2017-12-18T10:16:48Z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